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313"/>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640"/>
  <c r="K640"/>
  <c r="J641"/>
  <c r="K641"/>
  <c r="J6"/>
  <c r="K6"/>
  <c r="J7"/>
  <c r="K7"/>
  <c r="J8"/>
  <c r="K8"/>
  <c r="J9"/>
  <c r="K9"/>
  <c r="J10"/>
  <c r="K10"/>
  <c r="J11"/>
  <c r="K11"/>
  <c r="J12"/>
  <c r="K12"/>
  <c r="J13"/>
  <c r="K13"/>
  <c r="J14"/>
  <c r="K14"/>
  <c r="J15"/>
  <c r="K15"/>
  <c r="J16"/>
  <c r="K16"/>
  <c r="J17"/>
  <c r="K17"/>
  <c r="J18"/>
  <c r="K18"/>
  <c r="T66" i="5"/>
  <c r="T106"/>
  <c r="T182"/>
  <c r="B357"/>
  <c r="T357" s="1"/>
  <c r="B358"/>
  <c r="T358" s="1"/>
  <c r="B359"/>
  <c r="B360"/>
  <c r="B361"/>
  <c r="T361" s="1"/>
  <c r="B362"/>
  <c r="T362" s="1"/>
  <c r="B363"/>
  <c r="B364"/>
  <c r="B365"/>
  <c r="T365" s="1"/>
  <c r="B366"/>
  <c r="T366" s="1"/>
  <c r="B367"/>
  <c r="T367" s="1"/>
  <c r="B368"/>
  <c r="B369"/>
  <c r="T369" s="1"/>
  <c r="B370"/>
  <c r="T370" s="1"/>
  <c r="B371"/>
  <c r="S371" s="1"/>
  <c r="B372"/>
  <c r="B373"/>
  <c r="T373" s="1"/>
  <c r="B374"/>
  <c r="B375"/>
  <c r="S375" s="1"/>
  <c r="B376"/>
  <c r="B377"/>
  <c r="T377" s="1"/>
  <c r="B378"/>
  <c r="T378" s="1"/>
  <c r="B379"/>
  <c r="T379" s="1"/>
  <c r="B380"/>
  <c r="T380" s="1"/>
  <c r="B381"/>
  <c r="T381" s="1"/>
  <c r="B382"/>
  <c r="T382" s="1"/>
  <c r="B383"/>
  <c r="T383" s="1"/>
  <c r="B384"/>
  <c r="T384" s="1"/>
  <c r="B385"/>
  <c r="T385" s="1"/>
  <c r="B386"/>
  <c r="T386" s="1"/>
  <c r="B387"/>
  <c r="T387" s="1"/>
  <c r="B388"/>
  <c r="B389"/>
  <c r="T389" s="1"/>
  <c r="B390"/>
  <c r="T390" s="1"/>
  <c r="B391"/>
  <c r="T391" s="1"/>
  <c r="B392"/>
  <c r="B393"/>
  <c r="T393" s="1"/>
  <c r="B394"/>
  <c r="T394" s="1"/>
  <c r="B395"/>
  <c r="B396"/>
  <c r="B397"/>
  <c r="T397" s="1"/>
  <c r="B398"/>
  <c r="T398" s="1"/>
  <c r="B399"/>
  <c r="T399" s="1"/>
  <c r="B400"/>
  <c r="B401"/>
  <c r="T401" s="1"/>
  <c r="B402"/>
  <c r="T402" s="1"/>
  <c r="B403"/>
  <c r="B404"/>
  <c r="T404" s="1"/>
  <c r="B405"/>
  <c r="T405" s="1"/>
  <c r="B406"/>
  <c r="T406" s="1"/>
  <c r="B407"/>
  <c r="T407" s="1"/>
  <c r="B408"/>
  <c r="T408" s="1"/>
  <c r="B409"/>
  <c r="T409" s="1"/>
  <c r="B410"/>
  <c r="T410" s="1"/>
  <c r="B411"/>
  <c r="B412"/>
  <c r="B413"/>
  <c r="T413" s="1"/>
  <c r="B414"/>
  <c r="T414" s="1"/>
  <c r="B415"/>
  <c r="B416"/>
  <c r="T416" s="1"/>
  <c r="B417"/>
  <c r="T417" s="1"/>
  <c r="B418"/>
  <c r="T418" s="1"/>
  <c r="B419"/>
  <c r="T419" s="1"/>
  <c r="B420"/>
  <c r="B421"/>
  <c r="T421" s="1"/>
  <c r="B422"/>
  <c r="T422" s="1"/>
  <c r="B423"/>
  <c r="T423" s="1"/>
  <c r="B424"/>
  <c r="B425"/>
  <c r="T425" s="1"/>
  <c r="B426"/>
  <c r="T426" s="1"/>
  <c r="B427"/>
  <c r="T427" s="1"/>
  <c r="B428"/>
  <c r="T428" s="1"/>
  <c r="B429"/>
  <c r="T429" s="1"/>
  <c r="B430"/>
  <c r="T430" s="1"/>
  <c r="B431"/>
  <c r="T431" s="1"/>
  <c r="B432"/>
  <c r="T432" s="1"/>
  <c r="B433"/>
  <c r="T433" s="1"/>
  <c r="B434"/>
  <c r="T434" s="1"/>
  <c r="B435"/>
  <c r="S435" s="1"/>
  <c r="B436"/>
  <c r="T436" s="1"/>
  <c r="B437"/>
  <c r="T437" s="1"/>
  <c r="B438"/>
  <c r="T438" s="1"/>
  <c r="B439"/>
  <c r="T439" s="1"/>
  <c r="B440"/>
  <c r="B441"/>
  <c r="T441" s="1"/>
  <c r="B442"/>
  <c r="T442" s="1"/>
  <c r="B443"/>
  <c r="T443" s="1"/>
  <c r="B444"/>
  <c r="T444" s="1"/>
  <c r="B445"/>
  <c r="T445" s="1"/>
  <c r="B446"/>
  <c r="B447"/>
  <c r="B448"/>
  <c r="T448" s="1"/>
  <c r="B449"/>
  <c r="T449" s="1"/>
  <c r="B450"/>
  <c r="T450" s="1"/>
  <c r="B451"/>
  <c r="T451" s="1"/>
  <c r="B452"/>
  <c r="T452" s="1"/>
  <c r="B453"/>
  <c r="T453" s="1"/>
  <c r="B454"/>
  <c r="T454" s="1"/>
  <c r="B455"/>
  <c r="T455" s="1"/>
  <c r="B456"/>
  <c r="T456" s="1"/>
  <c r="B457"/>
  <c r="T457" s="1"/>
  <c r="B458"/>
  <c r="T458" s="1"/>
  <c r="B459"/>
  <c r="B460"/>
  <c r="B461"/>
  <c r="T461" s="1"/>
  <c r="B462"/>
  <c r="T462" s="1"/>
  <c r="B463"/>
  <c r="T463" s="1"/>
  <c r="B464"/>
  <c r="T464" s="1"/>
  <c r="B465"/>
  <c r="T465" s="1"/>
  <c r="B466"/>
  <c r="T466" s="1"/>
  <c r="B467"/>
  <c r="B468"/>
  <c r="T468" s="1"/>
  <c r="B469"/>
  <c r="T469" s="1"/>
  <c r="B470"/>
  <c r="T470" s="1"/>
  <c r="B471"/>
  <c r="B472"/>
  <c r="T472" s="1"/>
  <c r="B473"/>
  <c r="T473" s="1"/>
  <c r="B474"/>
  <c r="T474" s="1"/>
  <c r="B475"/>
  <c r="B476"/>
  <c r="B477"/>
  <c r="T477" s="1"/>
  <c r="B478"/>
  <c r="T478" s="1"/>
  <c r="B479"/>
  <c r="B480"/>
  <c r="B481"/>
  <c r="T481" s="1"/>
  <c r="B482"/>
  <c r="T482" s="1"/>
  <c r="B483"/>
  <c r="T483" s="1"/>
  <c r="B484"/>
  <c r="T484" s="1"/>
  <c r="B485"/>
  <c r="T485" s="1"/>
  <c r="B486"/>
  <c r="T486" s="1"/>
  <c r="B487"/>
  <c r="T487" s="1"/>
  <c r="B488"/>
  <c r="T488" s="1"/>
  <c r="B489"/>
  <c r="T489" s="1"/>
  <c r="B490"/>
  <c r="T490" s="1"/>
  <c r="B491"/>
  <c r="T491" s="1"/>
  <c r="B492"/>
  <c r="T492" s="1"/>
  <c r="B493"/>
  <c r="T493" s="1"/>
  <c r="B494"/>
  <c r="T494" s="1"/>
  <c r="B495"/>
  <c r="T495" s="1"/>
  <c r="B496"/>
  <c r="T496" s="1"/>
  <c r="B497"/>
  <c r="T497" s="1"/>
  <c r="B498"/>
  <c r="T498" s="1"/>
  <c r="B499"/>
  <c r="T499" s="1"/>
  <c r="B500"/>
  <c r="B501"/>
  <c r="T501" s="1"/>
  <c r="B502"/>
  <c r="T502" s="1"/>
  <c r="B503"/>
  <c r="T503" s="1"/>
  <c r="B504"/>
  <c r="B505"/>
  <c r="T505" s="1"/>
  <c r="B506"/>
  <c r="T506" s="1"/>
  <c r="B507"/>
  <c r="T507" s="1"/>
  <c r="B508"/>
  <c r="B509"/>
  <c r="T509" s="1"/>
  <c r="B510"/>
  <c r="T510" s="1"/>
  <c r="B511"/>
  <c r="B512"/>
  <c r="B513"/>
  <c r="T513" s="1"/>
  <c r="B514"/>
  <c r="T514" s="1"/>
  <c r="B515"/>
  <c r="B516"/>
  <c r="B517"/>
  <c r="T517" s="1"/>
  <c r="B518"/>
  <c r="T518" s="1"/>
  <c r="B519"/>
  <c r="B520"/>
  <c r="T520" s="1"/>
  <c r="B521"/>
  <c r="T521" s="1"/>
  <c r="B522"/>
  <c r="T522" s="1"/>
  <c r="B523"/>
  <c r="T523" s="1"/>
  <c r="B524"/>
  <c r="B525"/>
  <c r="T525" s="1"/>
  <c r="B526"/>
  <c r="T526" s="1"/>
  <c r="B527"/>
  <c r="T527" s="1"/>
  <c r="B528"/>
  <c r="B529"/>
  <c r="T529" s="1"/>
  <c r="B530"/>
  <c r="T530" s="1"/>
  <c r="B531"/>
  <c r="B532"/>
  <c r="B533"/>
  <c r="T533" s="1"/>
  <c r="B534"/>
  <c r="T534" s="1"/>
  <c r="B535"/>
  <c r="T535" s="1"/>
  <c r="B536"/>
  <c r="B537"/>
  <c r="T537" s="1"/>
  <c r="B538"/>
  <c r="T538" s="1"/>
  <c r="B539"/>
  <c r="T539" s="1"/>
  <c r="B540"/>
  <c r="B541"/>
  <c r="T541" s="1"/>
  <c r="B542"/>
  <c r="T542" s="1"/>
  <c r="B543"/>
  <c r="T543" s="1"/>
  <c r="B544"/>
  <c r="B545"/>
  <c r="T545" s="1"/>
  <c r="B546"/>
  <c r="T546" s="1"/>
  <c r="B547"/>
  <c r="T547" s="1"/>
  <c r="B548"/>
  <c r="B549"/>
  <c r="T549" s="1"/>
  <c r="B550"/>
  <c r="B551"/>
  <c r="T551" s="1"/>
  <c r="B552"/>
  <c r="B553"/>
  <c r="T553" s="1"/>
  <c r="B554"/>
  <c r="B555"/>
  <c r="T555" s="1"/>
  <c r="B556"/>
  <c r="T556" s="1"/>
  <c r="B557"/>
  <c r="T557" s="1"/>
  <c r="B558"/>
  <c r="T558" s="1"/>
  <c r="B559"/>
  <c r="B560"/>
  <c r="T560" s="1"/>
  <c r="B561"/>
  <c r="T561" s="1"/>
  <c r="B562"/>
  <c r="T562" s="1"/>
  <c r="B563"/>
  <c r="S563" s="1"/>
  <c r="B564"/>
  <c r="B565"/>
  <c r="T565" s="1"/>
  <c r="B566"/>
  <c r="T566" s="1"/>
  <c r="B567"/>
  <c r="T567" s="1"/>
  <c r="B568"/>
  <c r="B569"/>
  <c r="T569" s="1"/>
  <c r="B570"/>
  <c r="T570" s="1"/>
  <c r="B571"/>
  <c r="T571" s="1"/>
  <c r="B572"/>
  <c r="B573"/>
  <c r="T573" s="1"/>
  <c r="B574"/>
  <c r="B575"/>
  <c r="T575" s="1"/>
  <c r="B576"/>
  <c r="B577"/>
  <c r="T577" s="1"/>
  <c r="B578"/>
  <c r="B579"/>
  <c r="B580"/>
  <c r="B581"/>
  <c r="T581" s="1"/>
  <c r="B582"/>
  <c r="B583"/>
  <c r="B584"/>
  <c r="B585"/>
  <c r="T585" s="1"/>
  <c r="B586"/>
  <c r="B587"/>
  <c r="B588"/>
  <c r="B589"/>
  <c r="T589" s="1"/>
  <c r="B590"/>
  <c r="T590" s="1"/>
  <c r="B591"/>
  <c r="T591" s="1"/>
  <c r="B592"/>
  <c r="B593"/>
  <c r="T593" s="1"/>
  <c r="B594"/>
  <c r="T594" s="1"/>
  <c r="B595"/>
  <c r="S595" s="1"/>
  <c r="B596"/>
  <c r="B597"/>
  <c r="T597" s="1"/>
  <c r="B598"/>
  <c r="B599"/>
  <c r="T599" s="1"/>
  <c r="B600"/>
  <c r="B601"/>
  <c r="T601" s="1"/>
  <c r="B602"/>
  <c r="B603"/>
  <c r="B604"/>
  <c r="B605"/>
  <c r="T605" s="1"/>
  <c r="B606"/>
  <c r="B607"/>
  <c r="T607" s="1"/>
  <c r="B608"/>
  <c r="B609"/>
  <c r="T609" s="1"/>
  <c r="B610"/>
  <c r="B611"/>
  <c r="B612"/>
  <c r="B613"/>
  <c r="T613" s="1"/>
  <c r="B614"/>
  <c r="B615"/>
  <c r="B616"/>
  <c r="B617"/>
  <c r="T617" s="1"/>
  <c r="B618"/>
  <c r="B619"/>
  <c r="B620"/>
  <c r="B621"/>
  <c r="T621" s="1"/>
  <c r="B622"/>
  <c r="T622" s="1"/>
  <c r="B623"/>
  <c r="B624"/>
  <c r="B625"/>
  <c r="T625" s="1"/>
  <c r="B626"/>
  <c r="B627"/>
  <c r="S627" s="1"/>
  <c r="B628"/>
  <c r="B629"/>
  <c r="T629" s="1"/>
  <c r="B630"/>
  <c r="T630" s="1"/>
  <c r="B631"/>
  <c r="B632"/>
  <c r="T632" s="1"/>
  <c r="B633"/>
  <c r="T633" s="1"/>
  <c r="B634"/>
  <c r="T634" s="1"/>
  <c r="B635"/>
  <c r="B636"/>
  <c r="B637"/>
  <c r="T637" s="1"/>
  <c r="B638"/>
  <c r="B639"/>
  <c r="T639" s="1"/>
  <c r="B640"/>
  <c r="B641"/>
  <c r="T641" s="1"/>
  <c r="B642"/>
  <c r="B643"/>
  <c r="B644"/>
  <c r="B645"/>
  <c r="T645" s="1"/>
  <c r="B646"/>
  <c r="B647"/>
  <c r="B648"/>
  <c r="B649"/>
  <c r="T649" s="1"/>
  <c r="B650"/>
  <c r="B651"/>
  <c r="T651" s="1"/>
  <c r="B652"/>
  <c r="T652" s="1"/>
  <c r="B653"/>
  <c r="T653" s="1"/>
  <c r="B654"/>
  <c r="T654" s="1"/>
  <c r="B655"/>
  <c r="B656"/>
  <c r="B657"/>
  <c r="T657" s="1"/>
  <c r="B658"/>
  <c r="B659"/>
  <c r="B660"/>
  <c r="B661"/>
  <c r="T661" s="1"/>
  <c r="B662"/>
  <c r="T662" s="1"/>
  <c r="B663"/>
  <c r="T663" s="1"/>
  <c r="B664"/>
  <c r="B665"/>
  <c r="T665" s="1"/>
  <c r="B666"/>
  <c r="B667"/>
  <c r="T667" s="1"/>
  <c r="B668"/>
  <c r="B669"/>
  <c r="T669" s="1"/>
  <c r="B670"/>
  <c r="B671"/>
  <c r="B672"/>
  <c r="B673"/>
  <c r="T673" s="1"/>
  <c r="B674"/>
  <c r="B675"/>
  <c r="T675" s="1"/>
  <c r="B676"/>
  <c r="B677"/>
  <c r="T677" s="1"/>
  <c r="B678"/>
  <c r="B679"/>
  <c r="T679" s="1"/>
  <c r="B680"/>
  <c r="B681"/>
  <c r="T681" s="1"/>
  <c r="B682"/>
  <c r="B683"/>
  <c r="B684"/>
  <c r="B685"/>
  <c r="T685" s="1"/>
  <c r="B686"/>
  <c r="B687"/>
  <c r="B688"/>
  <c r="T688" s="1"/>
  <c r="B689"/>
  <c r="T689" s="1"/>
  <c r="B690"/>
  <c r="T690" s="1"/>
  <c r="B691"/>
  <c r="B692"/>
  <c r="B693"/>
  <c r="T693" s="1"/>
  <c r="B694"/>
  <c r="T694" s="1"/>
  <c r="B695"/>
  <c r="B696"/>
  <c r="B697"/>
  <c r="T697" s="1"/>
  <c r="B698"/>
  <c r="B699"/>
  <c r="T699" s="1"/>
  <c r="B700"/>
  <c r="B701"/>
  <c r="T701" s="1"/>
  <c r="B702"/>
  <c r="B703"/>
  <c r="T703" s="1"/>
  <c r="B704"/>
  <c r="B705"/>
  <c r="T705" s="1"/>
  <c r="B706"/>
  <c r="T706" s="1"/>
  <c r="B707"/>
  <c r="T707" s="1"/>
  <c r="B708"/>
  <c r="B709"/>
  <c r="T709" s="1"/>
  <c r="B710"/>
  <c r="B711"/>
  <c r="T711" s="1"/>
  <c r="B712"/>
  <c r="B713"/>
  <c r="T713" s="1"/>
  <c r="B714"/>
  <c r="T714" s="1"/>
  <c r="B715"/>
  <c r="T715" s="1"/>
  <c r="B716"/>
  <c r="B717"/>
  <c r="T717" s="1"/>
  <c r="B718"/>
  <c r="T718" s="1"/>
  <c r="B719"/>
  <c r="B720"/>
  <c r="B721"/>
  <c r="T721" s="1"/>
  <c r="B722"/>
  <c r="T722" s="1"/>
  <c r="B723"/>
  <c r="B724"/>
  <c r="B725"/>
  <c r="T725" s="1"/>
  <c r="B726"/>
  <c r="T726" s="1"/>
  <c r="B727"/>
  <c r="T727" s="1"/>
  <c r="B728"/>
  <c r="B729"/>
  <c r="T729" s="1"/>
  <c r="B730"/>
  <c r="B731"/>
  <c r="B732"/>
  <c r="B733"/>
  <c r="T733" s="1"/>
  <c r="B734"/>
  <c r="B735"/>
  <c r="B736"/>
  <c r="B737"/>
  <c r="T737" s="1"/>
  <c r="B738"/>
  <c r="T738" s="1"/>
  <c r="B739"/>
  <c r="B740"/>
  <c r="B741"/>
  <c r="T741" s="1"/>
  <c r="B742"/>
  <c r="B743"/>
  <c r="T743" s="1"/>
  <c r="B744"/>
  <c r="B745"/>
  <c r="T745" s="1"/>
  <c r="B746"/>
  <c r="T746" s="1"/>
  <c r="B747"/>
  <c r="B748"/>
  <c r="B749"/>
  <c r="T749" s="1"/>
  <c r="B750"/>
  <c r="B751"/>
  <c r="B752"/>
  <c r="B753"/>
  <c r="T753" s="1"/>
  <c r="B754"/>
  <c r="T754" s="1"/>
  <c r="B755"/>
  <c r="B756"/>
  <c r="B757"/>
  <c r="T757" s="1"/>
  <c r="B758"/>
  <c r="B759"/>
  <c r="T759" s="1"/>
  <c r="B760"/>
  <c r="B761"/>
  <c r="T761" s="1"/>
  <c r="B762"/>
  <c r="B763"/>
  <c r="B764"/>
  <c r="B765"/>
  <c r="T765" s="1"/>
  <c r="B766"/>
  <c r="B767"/>
  <c r="B768"/>
  <c r="B769"/>
  <c r="T769" s="1"/>
  <c r="B770"/>
  <c r="T770" s="1"/>
  <c r="B771"/>
  <c r="T771" s="1"/>
  <c r="B772"/>
  <c r="B773"/>
  <c r="T773" s="1"/>
  <c r="B774"/>
  <c r="B775"/>
  <c r="B776"/>
  <c r="B777"/>
  <c r="T777" s="1"/>
  <c r="B778"/>
  <c r="T778" s="1"/>
  <c r="B779"/>
  <c r="B780"/>
  <c r="B781"/>
  <c r="T781" s="1"/>
  <c r="B782"/>
  <c r="B783"/>
  <c r="B784"/>
  <c r="T784" s="1"/>
  <c r="B785"/>
  <c r="T785" s="1"/>
  <c r="B786"/>
  <c r="T786" s="1"/>
  <c r="B787"/>
  <c r="S787" s="1"/>
  <c r="B788"/>
  <c r="B789"/>
  <c r="T789" s="1"/>
  <c r="B790"/>
  <c r="B791"/>
  <c r="B792"/>
  <c r="B793"/>
  <c r="T793" s="1"/>
  <c r="B794"/>
  <c r="B795"/>
  <c r="B796"/>
  <c r="B797"/>
  <c r="T797" s="1"/>
  <c r="B798"/>
  <c r="B799"/>
  <c r="B800"/>
  <c r="B801"/>
  <c r="T801" s="1"/>
  <c r="B802"/>
  <c r="T802" s="1"/>
  <c r="B803"/>
  <c r="T803" s="1"/>
  <c r="B804"/>
  <c r="B805"/>
  <c r="T805" s="1"/>
  <c r="B806"/>
  <c r="B807"/>
  <c r="B808"/>
  <c r="B809"/>
  <c r="T809" s="1"/>
  <c r="B810"/>
  <c r="B811"/>
  <c r="B812"/>
  <c r="B813"/>
  <c r="T813" s="1"/>
  <c r="B814"/>
  <c r="B815"/>
  <c r="B816"/>
  <c r="B817"/>
  <c r="T817" s="1"/>
  <c r="B818"/>
  <c r="B819"/>
  <c r="B820"/>
  <c r="B821"/>
  <c r="T821" s="1"/>
  <c r="B822"/>
  <c r="B823"/>
  <c r="S823" s="1"/>
  <c r="B824"/>
  <c r="T824" s="1"/>
  <c r="B825"/>
  <c r="T825" s="1"/>
  <c r="B826"/>
  <c r="B827"/>
  <c r="B828"/>
  <c r="B829"/>
  <c r="T829" s="1"/>
  <c r="B830"/>
  <c r="B831"/>
  <c r="B832"/>
  <c r="T832" s="1"/>
  <c r="B833"/>
  <c r="T833" s="1"/>
  <c r="B834"/>
  <c r="T834" s="1"/>
  <c r="B835"/>
  <c r="B836"/>
  <c r="B837"/>
  <c r="T837" s="1"/>
  <c r="B838"/>
  <c r="T838" s="1"/>
  <c r="B839"/>
  <c r="B840"/>
  <c r="B841"/>
  <c r="T841" s="1"/>
  <c r="B842"/>
  <c r="T842" s="1"/>
  <c r="B843"/>
  <c r="B844"/>
  <c r="B845"/>
  <c r="T845" s="1"/>
  <c r="B846"/>
  <c r="B847"/>
  <c r="B848"/>
  <c r="B849"/>
  <c r="T849" s="1"/>
  <c r="B850"/>
  <c r="B851"/>
  <c r="B852"/>
  <c r="B853"/>
  <c r="T853" s="1"/>
  <c r="B854"/>
  <c r="B855"/>
  <c r="B856"/>
  <c r="B857"/>
  <c r="T857" s="1"/>
  <c r="B858"/>
  <c r="T858" s="1"/>
  <c r="B859"/>
  <c r="B860"/>
  <c r="B861"/>
  <c r="T861" s="1"/>
  <c r="B862"/>
  <c r="T862" s="1"/>
  <c r="B863"/>
  <c r="B864"/>
  <c r="B865"/>
  <c r="T865" s="1"/>
  <c r="B866"/>
  <c r="B867"/>
  <c r="S867" s="1"/>
  <c r="B868"/>
  <c r="T868" s="1"/>
  <c r="B869"/>
  <c r="T869" s="1"/>
  <c r="B870"/>
  <c r="B871"/>
  <c r="B872"/>
  <c r="B873"/>
  <c r="T873" s="1"/>
  <c r="B874"/>
  <c r="T874" s="1"/>
  <c r="B875"/>
  <c r="T875" s="1"/>
  <c r="B876"/>
  <c r="B877"/>
  <c r="T877" s="1"/>
  <c r="B878"/>
  <c r="T878" s="1"/>
  <c r="B879"/>
  <c r="T879" s="1"/>
  <c r="B880"/>
  <c r="B881"/>
  <c r="T881" s="1"/>
  <c r="B882"/>
  <c r="T882" s="1"/>
  <c r="B883"/>
  <c r="B884"/>
  <c r="B885"/>
  <c r="T885" s="1"/>
  <c r="B886"/>
  <c r="B887"/>
  <c r="T887" s="1"/>
  <c r="B888"/>
  <c r="B889"/>
  <c r="T889" s="1"/>
  <c r="B890"/>
  <c r="B891"/>
  <c r="B892"/>
  <c r="B893"/>
  <c r="T893" s="1"/>
  <c r="B894"/>
  <c r="B895"/>
  <c r="B896"/>
  <c r="B897"/>
  <c r="T897" s="1"/>
  <c r="B898"/>
  <c r="T898" s="1"/>
  <c r="B899"/>
  <c r="B900"/>
  <c r="B901"/>
  <c r="B902"/>
  <c r="T902" s="1"/>
  <c r="B903"/>
  <c r="T903" s="1"/>
  <c r="B904"/>
  <c r="B905"/>
  <c r="T905" s="1"/>
  <c r="B906"/>
  <c r="B907"/>
  <c r="B908"/>
  <c r="B909"/>
  <c r="T909" s="1"/>
  <c r="B910"/>
  <c r="T910" s="1"/>
  <c r="B911"/>
  <c r="B912"/>
  <c r="AB912" s="1"/>
  <c r="B913"/>
  <c r="T913" s="1"/>
  <c r="B914"/>
  <c r="T914" s="1"/>
  <c r="B915"/>
  <c r="B916"/>
  <c r="B917"/>
  <c r="T917" s="1"/>
  <c r="B918"/>
  <c r="T918" s="1"/>
  <c r="B919"/>
  <c r="B920"/>
  <c r="B921"/>
  <c r="T921" s="1"/>
  <c r="B922"/>
  <c r="B923"/>
  <c r="B924"/>
  <c r="B925"/>
  <c r="T925" s="1"/>
  <c r="B926"/>
  <c r="T926" s="1"/>
  <c r="B927"/>
  <c r="T927" s="1"/>
  <c r="B928"/>
  <c r="B929"/>
  <c r="T929" s="1"/>
  <c r="B930"/>
  <c r="B931"/>
  <c r="T931" s="1"/>
  <c r="B932"/>
  <c r="B933"/>
  <c r="T933" s="1"/>
  <c r="B934"/>
  <c r="B935"/>
  <c r="B936"/>
  <c r="B937"/>
  <c r="T937" s="1"/>
  <c r="B938"/>
  <c r="B939"/>
  <c r="T939" s="1"/>
  <c r="B940"/>
  <c r="B941"/>
  <c r="T941" s="1"/>
  <c r="B942"/>
  <c r="B943"/>
  <c r="B944"/>
  <c r="B945"/>
  <c r="T945" s="1"/>
  <c r="B946"/>
  <c r="B947"/>
  <c r="T947" s="1"/>
  <c r="B948"/>
  <c r="B949"/>
  <c r="T949" s="1"/>
  <c r="B950"/>
  <c r="B951"/>
  <c r="B952"/>
  <c r="B953"/>
  <c r="T953" s="1"/>
  <c r="B954"/>
  <c r="T954" s="1"/>
  <c r="B955"/>
  <c r="B956"/>
  <c r="B957"/>
  <c r="T957" s="1"/>
  <c r="B958"/>
  <c r="T958" s="1"/>
  <c r="B959"/>
  <c r="T959" s="1"/>
  <c r="B960"/>
  <c r="T960" s="1"/>
  <c r="B961"/>
  <c r="T961" s="1"/>
  <c r="B962"/>
  <c r="B963"/>
  <c r="B964"/>
  <c r="B965"/>
  <c r="B966"/>
  <c r="T966" s="1"/>
  <c r="B967"/>
  <c r="B968"/>
  <c r="B969"/>
  <c r="T969" s="1"/>
  <c r="B970"/>
  <c r="B971"/>
  <c r="B972"/>
  <c r="B973"/>
  <c r="T973" s="1"/>
  <c r="B974"/>
  <c r="T974" s="1"/>
  <c r="B975"/>
  <c r="B976"/>
  <c r="AB976" s="1"/>
  <c r="B977"/>
  <c r="T977" s="1"/>
  <c r="B978"/>
  <c r="B979"/>
  <c r="B980"/>
  <c r="B981"/>
  <c r="T981" s="1"/>
  <c r="B982"/>
  <c r="B983"/>
  <c r="B984"/>
  <c r="B985"/>
  <c r="T985" s="1"/>
  <c r="B986"/>
  <c r="B987"/>
  <c r="B988"/>
  <c r="B989"/>
  <c r="T989" s="1"/>
  <c r="B990"/>
  <c r="B991"/>
  <c r="T991" s="1"/>
  <c r="B992"/>
  <c r="B993"/>
  <c r="T993" s="1"/>
  <c r="B994"/>
  <c r="B995"/>
  <c r="T995" s="1"/>
  <c r="B996"/>
  <c r="B997"/>
  <c r="B998"/>
  <c r="B999"/>
  <c r="B1000"/>
  <c r="B1001"/>
  <c r="T1001" s="1"/>
  <c r="B1002"/>
  <c r="B1003"/>
  <c r="B1004"/>
  <c r="B1005"/>
  <c r="T1005" s="1"/>
  <c r="B1006"/>
  <c r="B1007"/>
  <c r="B1008"/>
  <c r="B1009"/>
  <c r="T1009" s="1"/>
  <c r="B1010"/>
  <c r="T1010" s="1"/>
  <c r="B1011"/>
  <c r="B1012"/>
  <c r="B1013"/>
  <c r="T1013" s="1"/>
  <c r="B1014"/>
  <c r="T1014" s="1"/>
  <c r="B1015"/>
  <c r="B1016"/>
  <c r="B1017"/>
  <c r="T1017" s="1"/>
  <c r="B1018"/>
  <c r="T1018" s="1"/>
  <c r="B1019"/>
  <c r="T1019" s="1"/>
  <c r="B1020"/>
  <c r="B1021"/>
  <c r="T1021" s="1"/>
  <c r="B1022"/>
  <c r="B1023"/>
  <c r="B1024"/>
  <c r="B1025"/>
  <c r="T1025" s="1"/>
  <c r="B1026"/>
  <c r="T1026" s="1"/>
  <c r="B1027"/>
  <c r="B1028"/>
  <c r="B1029"/>
  <c r="B1030"/>
  <c r="B1031"/>
  <c r="B1032"/>
  <c r="B1033"/>
  <c r="T1033" s="1"/>
  <c r="B1034"/>
  <c r="B1035"/>
  <c r="T1035" s="1"/>
  <c r="B1036"/>
  <c r="B1037"/>
  <c r="T1037" s="1"/>
  <c r="B1038"/>
  <c r="S1038" s="1"/>
  <c r="B1039"/>
  <c r="T1039" s="1"/>
  <c r="B1040"/>
  <c r="B1041"/>
  <c r="T1041" s="1"/>
  <c r="B1042"/>
  <c r="T1042" s="1"/>
  <c r="B1043"/>
  <c r="B1044"/>
  <c r="B1045"/>
  <c r="T1045" s="1"/>
  <c r="B1046"/>
  <c r="T1046" s="1"/>
  <c r="B1047"/>
  <c r="T1047" s="1"/>
  <c r="B1048"/>
  <c r="B1049"/>
  <c r="T1049" s="1"/>
  <c r="B1050"/>
  <c r="B1051"/>
  <c r="B1052"/>
  <c r="B1053"/>
  <c r="T1053" s="1"/>
  <c r="B1054"/>
  <c r="B1055"/>
  <c r="T1055" s="1"/>
  <c r="B1056"/>
  <c r="T1056" s="1"/>
  <c r="B1057"/>
  <c r="T1057" s="1"/>
  <c r="B1058"/>
  <c r="T1058" s="1"/>
  <c r="B1059"/>
  <c r="B1060"/>
  <c r="B1061"/>
  <c r="B1062"/>
  <c r="B1063"/>
  <c r="B1064"/>
  <c r="B1065"/>
  <c r="T1065" s="1"/>
  <c r="B1066"/>
  <c r="B1067"/>
  <c r="B1068"/>
  <c r="B1069"/>
  <c r="T1069" s="1"/>
  <c r="B1070"/>
  <c r="B1071"/>
  <c r="B1072"/>
  <c r="B1073"/>
  <c r="T1073" s="1"/>
  <c r="B1074"/>
  <c r="B1075"/>
  <c r="B1076"/>
  <c r="T1076" s="1"/>
  <c r="B1077"/>
  <c r="T1077" s="1"/>
  <c r="B1078"/>
  <c r="T1078" s="1"/>
  <c r="B1079"/>
  <c r="B1080"/>
  <c r="B1081"/>
  <c r="T1081" s="1"/>
  <c r="B1082"/>
  <c r="T1082" s="1"/>
  <c r="B1083"/>
  <c r="T1083" s="1"/>
  <c r="B1084"/>
  <c r="B1085"/>
  <c r="T1085" s="1"/>
  <c r="B1086"/>
  <c r="B1087"/>
  <c r="B1088"/>
  <c r="B1089"/>
  <c r="T1089" s="1"/>
  <c r="B1090"/>
  <c r="B1091"/>
  <c r="T1091" s="1"/>
  <c r="B1092"/>
  <c r="B1093"/>
  <c r="B1094"/>
  <c r="T1094" s="1"/>
  <c r="B1095"/>
  <c r="T1095" s="1"/>
  <c r="B1096"/>
  <c r="T1096" s="1"/>
  <c r="B1097"/>
  <c r="T1097" s="1"/>
  <c r="B1098"/>
  <c r="B1099"/>
  <c r="B1100"/>
  <c r="B1101"/>
  <c r="T1101" s="1"/>
  <c r="B1102"/>
  <c r="B1103"/>
  <c r="T1103" s="1"/>
  <c r="B1104"/>
  <c r="B1105"/>
  <c r="T1105" s="1"/>
  <c r="B1106"/>
  <c r="B1107"/>
  <c r="B1108"/>
  <c r="B1109"/>
  <c r="T1109" s="1"/>
  <c r="B1110"/>
  <c r="B1111"/>
  <c r="B1112"/>
  <c r="B1113"/>
  <c r="T1113" s="1"/>
  <c r="B1114"/>
  <c r="B1115"/>
  <c r="B1116"/>
  <c r="T1116" s="1"/>
  <c r="B1117"/>
  <c r="T1117" s="1"/>
  <c r="B1118"/>
  <c r="T1118" s="1"/>
  <c r="B1119"/>
  <c r="B1120"/>
  <c r="B1121"/>
  <c r="T1121" s="1"/>
  <c r="B1122"/>
  <c r="B1123"/>
  <c r="B1124"/>
  <c r="B1125"/>
  <c r="T1125" s="1"/>
  <c r="B1126"/>
  <c r="B1127"/>
  <c r="B1128"/>
  <c r="B1129"/>
  <c r="T1129" s="1"/>
  <c r="B1130"/>
  <c r="B1131"/>
  <c r="B1132"/>
  <c r="T1132" s="1"/>
  <c r="B1133"/>
  <c r="T1133" s="1"/>
  <c r="B1134"/>
  <c r="T1134" s="1"/>
  <c r="B1135"/>
  <c r="T1135" s="1"/>
  <c r="B1136"/>
  <c r="B1137"/>
  <c r="T1137" s="1"/>
  <c r="B1138"/>
  <c r="T1138" s="1"/>
  <c r="B1139"/>
  <c r="B1140"/>
  <c r="B1141"/>
  <c r="T1141" s="1"/>
  <c r="B1142"/>
  <c r="B1143"/>
  <c r="B1144"/>
  <c r="B1145"/>
  <c r="T1145" s="1"/>
  <c r="B1146"/>
  <c r="B1147"/>
  <c r="B1148"/>
  <c r="B1149"/>
  <c r="T1149" s="1"/>
  <c r="B1150"/>
  <c r="B1151"/>
  <c r="T1151" s="1"/>
  <c r="B1152"/>
  <c r="B1153"/>
  <c r="T1153" s="1"/>
  <c r="B1154"/>
  <c r="T1154" s="1"/>
  <c r="B1155"/>
  <c r="B1156"/>
  <c r="B1157"/>
  <c r="B1158"/>
  <c r="B1159"/>
  <c r="B1160"/>
  <c r="B1161"/>
  <c r="T1161" s="1"/>
  <c r="B1162"/>
  <c r="B1163"/>
  <c r="B1164"/>
  <c r="B1165"/>
  <c r="T1165" s="1"/>
  <c r="B1166"/>
  <c r="B1167"/>
  <c r="B1168"/>
  <c r="AB1168" s="1"/>
  <c r="B1169"/>
  <c r="T1169" s="1"/>
  <c r="B1170"/>
  <c r="B1171"/>
  <c r="B1172"/>
  <c r="B1173"/>
  <c r="T1173" s="1"/>
  <c r="B1174"/>
  <c r="T1174" s="1"/>
  <c r="B1175"/>
  <c r="B1176"/>
  <c r="B1177"/>
  <c r="T1177" s="1"/>
  <c r="B1178"/>
  <c r="T1178" s="1"/>
  <c r="B1179"/>
  <c r="B1180"/>
  <c r="B1181"/>
  <c r="T1181" s="1"/>
  <c r="B1182"/>
  <c r="B1183"/>
  <c r="B1184"/>
  <c r="B1185"/>
  <c r="T1185" s="1"/>
  <c r="B1186"/>
  <c r="B1187"/>
  <c r="B1188"/>
  <c r="B1189"/>
  <c r="B1190"/>
  <c r="T1190" s="1"/>
  <c r="B1191"/>
  <c r="B1192"/>
  <c r="B1193"/>
  <c r="T1193" s="1"/>
  <c r="B1194"/>
  <c r="B1195"/>
  <c r="B1196"/>
  <c r="B1197"/>
  <c r="T1197" s="1"/>
  <c r="B1198"/>
  <c r="T1198" s="1"/>
  <c r="B1199"/>
  <c r="B1200"/>
  <c r="B1201"/>
  <c r="T1201" s="1"/>
  <c r="B1202"/>
  <c r="T1202" s="1"/>
  <c r="B1203"/>
  <c r="T1203" s="1"/>
  <c r="B1204"/>
  <c r="B1205"/>
  <c r="T1205" s="1"/>
  <c r="B1206"/>
  <c r="T1206" s="1"/>
  <c r="B1207"/>
  <c r="B1208"/>
  <c r="B1209"/>
  <c r="T1209" s="1"/>
  <c r="B1210"/>
  <c r="T1210" s="1"/>
  <c r="B1211"/>
  <c r="B1212"/>
  <c r="B1213"/>
  <c r="T1213" s="1"/>
  <c r="B1214"/>
  <c r="T1214" s="1"/>
  <c r="B1215"/>
  <c r="T1215" s="1"/>
  <c r="B1216"/>
  <c r="B1217"/>
  <c r="T1217" s="1"/>
  <c r="B1218"/>
  <c r="T1218" s="1"/>
  <c r="B1219"/>
  <c r="B1220"/>
  <c r="B1221"/>
  <c r="B1222"/>
  <c r="B1223"/>
  <c r="B1224"/>
  <c r="T1224" s="1"/>
  <c r="B1225"/>
  <c r="T1225" s="1"/>
  <c r="B1226"/>
  <c r="B1227"/>
  <c r="B1228"/>
  <c r="B1229"/>
  <c r="T1229" s="1"/>
  <c r="B1230"/>
  <c r="T1230" s="1"/>
  <c r="B1231"/>
  <c r="B1232"/>
  <c r="AB1232" s="1"/>
  <c r="B1233"/>
  <c r="T1233" s="1"/>
  <c r="B1234"/>
  <c r="B1235"/>
  <c r="B1236"/>
  <c r="B1237"/>
  <c r="T1237" s="1"/>
  <c r="B1238"/>
  <c r="T1238" s="1"/>
  <c r="B1239"/>
  <c r="T1239" s="1"/>
  <c r="B1240"/>
  <c r="B1241"/>
  <c r="T1241" s="1"/>
  <c r="B1242"/>
  <c r="T1242" s="1"/>
  <c r="B1243"/>
  <c r="B1244"/>
  <c r="B1245"/>
  <c r="T1245" s="1"/>
  <c r="B1246"/>
  <c r="B1247"/>
  <c r="T1247" s="1"/>
  <c r="B1248"/>
  <c r="B1249"/>
  <c r="T1249" s="1"/>
  <c r="B1250"/>
  <c r="T1250" s="1"/>
  <c r="B1251"/>
  <c r="B1252"/>
  <c r="B1253"/>
  <c r="T1253" s="1"/>
  <c r="B1254"/>
  <c r="B1255"/>
  <c r="B1256"/>
  <c r="B1257"/>
  <c r="T1257" s="1"/>
  <c r="B1258"/>
  <c r="B1259"/>
  <c r="B1260"/>
  <c r="B1261"/>
  <c r="T1261" s="1"/>
  <c r="B1262"/>
  <c r="T1262" s="1"/>
  <c r="B1263"/>
  <c r="T1263" s="1"/>
  <c r="B1264"/>
  <c r="B1265"/>
  <c r="T1265" s="1"/>
  <c r="B1266"/>
  <c r="T1266" s="1"/>
  <c r="B1267"/>
  <c r="B1268"/>
  <c r="B1269"/>
  <c r="T1269" s="1"/>
  <c r="B1270"/>
  <c r="B1271"/>
  <c r="B1272"/>
  <c r="B1273"/>
  <c r="T1273" s="1"/>
  <c r="B1274"/>
  <c r="T1274" s="1"/>
  <c r="B1275"/>
  <c r="B1276"/>
  <c r="B1277"/>
  <c r="T1277" s="1"/>
  <c r="B1278"/>
  <c r="B1279"/>
  <c r="T1279" s="1"/>
  <c r="B1280"/>
  <c r="B1281"/>
  <c r="T1281" s="1"/>
  <c r="B1282"/>
  <c r="B1283"/>
  <c r="B1284"/>
  <c r="B1285"/>
  <c r="B1286"/>
  <c r="T1286" s="1"/>
  <c r="B1287"/>
  <c r="T1287" s="1"/>
  <c r="B1288"/>
  <c r="T1288" s="1"/>
  <c r="B1289"/>
  <c r="T1289" s="1"/>
  <c r="B1290"/>
  <c r="B1291"/>
  <c r="B1292"/>
  <c r="B1293"/>
  <c r="T1293" s="1"/>
  <c r="B1294"/>
  <c r="T1294" s="1"/>
  <c r="B1295"/>
  <c r="T1295" s="1"/>
  <c r="B1296"/>
  <c r="B1297"/>
  <c r="T1297" s="1"/>
  <c r="B1298"/>
  <c r="B1299"/>
  <c r="T1299" s="1"/>
  <c r="B1300"/>
  <c r="B1301"/>
  <c r="T1301" s="1"/>
  <c r="B1302"/>
  <c r="B1303"/>
  <c r="T1303" s="1"/>
  <c r="B1304"/>
  <c r="B1305"/>
  <c r="T1305" s="1"/>
  <c r="B1306"/>
  <c r="B1307"/>
  <c r="B1308"/>
  <c r="B1309"/>
  <c r="T1309" s="1"/>
  <c r="B1310"/>
  <c r="T1310" s="1"/>
  <c r="B1311"/>
  <c r="B1312"/>
  <c r="B1313"/>
  <c r="T1313" s="1"/>
  <c r="B1314"/>
  <c r="B1315"/>
  <c r="T1315" s="1"/>
  <c r="B1316"/>
  <c r="B1317"/>
  <c r="B1318"/>
  <c r="T1318" s="1"/>
  <c r="B1319"/>
  <c r="B1320"/>
  <c r="B1321"/>
  <c r="T1321" s="1"/>
  <c r="B1322"/>
  <c r="T1322" s="1"/>
  <c r="B1323"/>
  <c r="B1324"/>
  <c r="B1325"/>
  <c r="T1325" s="1"/>
  <c r="B1326"/>
  <c r="B1327"/>
  <c r="T1327" s="1"/>
  <c r="B1328"/>
  <c r="S1328" s="1"/>
  <c r="B1329"/>
  <c r="T1329" s="1"/>
  <c r="B1330"/>
  <c r="T1330" s="1"/>
  <c r="B1331"/>
  <c r="B1332"/>
  <c r="T1332" s="1"/>
  <c r="B1333"/>
  <c r="T1333" s="1"/>
  <c r="B1334"/>
  <c r="B1335"/>
  <c r="T1335" s="1"/>
  <c r="B1336"/>
  <c r="B1337"/>
  <c r="T1337" s="1"/>
  <c r="B1338"/>
  <c r="B1339"/>
  <c r="T1339" s="1"/>
  <c r="B1340"/>
  <c r="T1340" s="1"/>
  <c r="B1341"/>
  <c r="T1341" s="1"/>
  <c r="B1342"/>
  <c r="T1342" s="1"/>
  <c r="B1343"/>
  <c r="T1343" s="1"/>
  <c r="B1344"/>
  <c r="B1345"/>
  <c r="T1345" s="1"/>
  <c r="B1346"/>
  <c r="T1346" s="1"/>
  <c r="B1347"/>
  <c r="B1348"/>
  <c r="B1349"/>
  <c r="T1349" s="1"/>
  <c r="B1350"/>
  <c r="B1351"/>
  <c r="B1352"/>
  <c r="B1353"/>
  <c r="T1353" s="1"/>
  <c r="B1354"/>
  <c r="B1355"/>
  <c r="T1355" s="1"/>
  <c r="B1356"/>
  <c r="B1357"/>
  <c r="T1357" s="1"/>
  <c r="B1358"/>
  <c r="T1358" s="1"/>
  <c r="B1359"/>
  <c r="B1360"/>
  <c r="AB1360" s="1"/>
  <c r="B1361"/>
  <c r="T1361" s="1"/>
  <c r="B1362"/>
  <c r="B1363"/>
  <c r="T1363" s="1"/>
  <c r="B1364"/>
  <c r="B1365"/>
  <c r="T1365" s="1"/>
  <c r="B1366"/>
  <c r="T1366" s="1"/>
  <c r="B1367"/>
  <c r="B1368"/>
  <c r="B1369"/>
  <c r="T1369" s="1"/>
  <c r="B1370"/>
  <c r="B1371"/>
  <c r="B1372"/>
  <c r="B1373"/>
  <c r="T1373" s="1"/>
  <c r="B1374"/>
  <c r="B1375"/>
  <c r="B1376"/>
  <c r="B1377"/>
  <c r="T1377" s="1"/>
  <c r="B1378"/>
  <c r="T1378" s="1"/>
  <c r="B1379"/>
  <c r="B1380"/>
  <c r="B1381"/>
  <c r="T1381" s="1"/>
  <c r="B1382"/>
  <c r="T1382" s="1"/>
  <c r="B1383"/>
  <c r="T1383" s="1"/>
  <c r="B1384"/>
  <c r="B1385"/>
  <c r="T1385" s="1"/>
  <c r="B1386"/>
  <c r="T1386" s="1"/>
  <c r="B1387"/>
  <c r="T1387" s="1"/>
  <c r="B1388"/>
  <c r="B1389"/>
  <c r="T1389" s="1"/>
  <c r="B1390"/>
  <c r="B1391"/>
  <c r="B1392"/>
  <c r="B1393"/>
  <c r="T1393" s="1"/>
  <c r="B1394"/>
  <c r="B1395"/>
  <c r="T1395" s="1"/>
  <c r="B1396"/>
  <c r="B1397"/>
  <c r="T1397" s="1"/>
  <c r="B1398"/>
  <c r="B1399"/>
  <c r="B1400"/>
  <c r="B1401"/>
  <c r="T1401" s="1"/>
  <c r="B1402"/>
  <c r="T1402" s="1"/>
  <c r="B1403"/>
  <c r="T1403" s="1"/>
  <c r="B1404"/>
  <c r="B1405"/>
  <c r="T1405" s="1"/>
  <c r="B1406"/>
  <c r="B1407"/>
  <c r="B1408"/>
  <c r="B1409"/>
  <c r="T1409" s="1"/>
  <c r="B1410"/>
  <c r="T1410" s="1"/>
  <c r="B1411"/>
  <c r="B1412"/>
  <c r="B1413"/>
  <c r="B1414"/>
  <c r="B1415"/>
  <c r="B1416"/>
  <c r="B1417"/>
  <c r="T1417" s="1"/>
  <c r="B1418"/>
  <c r="B1419"/>
  <c r="T1419" s="1"/>
  <c r="B1420"/>
  <c r="B1421"/>
  <c r="T1421" s="1"/>
  <c r="B1422"/>
  <c r="B1423"/>
  <c r="B1424"/>
  <c r="AB1424" s="1"/>
  <c r="B1425"/>
  <c r="T1425" s="1"/>
  <c r="B1426"/>
  <c r="B1427"/>
  <c r="B1428"/>
  <c r="B1429"/>
  <c r="T1429" s="1"/>
  <c r="B1430"/>
  <c r="B1431"/>
  <c r="B1432"/>
  <c r="T1432" s="1"/>
  <c r="B1433"/>
  <c r="T1433" s="1"/>
  <c r="B1434"/>
  <c r="T1434" s="1"/>
  <c r="B1435"/>
  <c r="B1436"/>
  <c r="B1437"/>
  <c r="T1437" s="1"/>
  <c r="B1438"/>
  <c r="B1439"/>
  <c r="B1440"/>
  <c r="T1440" s="1"/>
  <c r="B1441"/>
  <c r="T1441" s="1"/>
  <c r="B1442"/>
  <c r="B1443"/>
  <c r="B1444"/>
  <c r="B1445"/>
  <c r="B1446"/>
  <c r="B1447"/>
  <c r="B1448"/>
  <c r="B1449"/>
  <c r="T1449" s="1"/>
  <c r="B1450"/>
  <c r="B1451"/>
  <c r="T1451" s="1"/>
  <c r="B1452"/>
  <c r="B1453"/>
  <c r="T1453" s="1"/>
  <c r="B1454"/>
  <c r="B1455"/>
  <c r="B1456"/>
  <c r="B1457"/>
  <c r="T1457" s="1"/>
  <c r="B1458"/>
  <c r="T1458" s="1"/>
  <c r="B1459"/>
  <c r="B1460"/>
  <c r="B1461"/>
  <c r="T1461" s="1"/>
  <c r="B1462"/>
  <c r="B1463"/>
  <c r="T1463" s="1"/>
  <c r="B1464"/>
  <c r="B1465"/>
  <c r="T1465" s="1"/>
  <c r="B1466"/>
  <c r="B1467"/>
  <c r="B1468"/>
  <c r="B1469"/>
  <c r="T1469" s="1"/>
  <c r="B1470"/>
  <c r="T1470" s="1"/>
  <c r="B1471"/>
  <c r="T1471" s="1"/>
  <c r="B1472"/>
  <c r="B1473"/>
  <c r="T1473" s="1"/>
  <c r="B1474"/>
  <c r="T1474" s="1"/>
  <c r="B1475"/>
  <c r="B1476"/>
  <c r="B1477"/>
  <c r="B1478"/>
  <c r="T1478" s="1"/>
  <c r="B1479"/>
  <c r="B1480"/>
  <c r="B1481"/>
  <c r="T1481" s="1"/>
  <c r="B1482"/>
  <c r="T1482" s="1"/>
  <c r="B1483"/>
  <c r="B1484"/>
  <c r="T1484" s="1"/>
  <c r="B1485"/>
  <c r="T1485" s="1"/>
  <c r="B1486"/>
  <c r="B1487"/>
  <c r="T1487" s="1"/>
  <c r="B1488"/>
  <c r="AB1488" s="1"/>
  <c r="B1489"/>
  <c r="T1489" s="1"/>
  <c r="B1490"/>
  <c r="B1491"/>
  <c r="B1492"/>
  <c r="T1492" s="1"/>
  <c r="B1493"/>
  <c r="T1493" s="1"/>
  <c r="B1494"/>
  <c r="T1494" s="1"/>
  <c r="B1495"/>
  <c r="B1496"/>
  <c r="B1497"/>
  <c r="T1497" s="1"/>
  <c r="B1498"/>
  <c r="B1499"/>
  <c r="B1500"/>
  <c r="B1501"/>
  <c r="T1501" s="1"/>
  <c r="B1502"/>
  <c r="B1503"/>
  <c r="B1504"/>
  <c r="B1505"/>
  <c r="T1505" s="1"/>
  <c r="B1506"/>
  <c r="B1507"/>
  <c r="B1508"/>
  <c r="B1509"/>
  <c r="T1509" s="1"/>
  <c r="B1510"/>
  <c r="B1511"/>
  <c r="T1511" s="1"/>
  <c r="B1512"/>
  <c r="B1513"/>
  <c r="T1513" s="1"/>
  <c r="B1514"/>
  <c r="B1515"/>
  <c r="B1516"/>
  <c r="B1517"/>
  <c r="T1517" s="1"/>
  <c r="B1518"/>
  <c r="B1519"/>
  <c r="T1519" s="1"/>
  <c r="B1520"/>
  <c r="B1521"/>
  <c r="T1521" s="1"/>
  <c r="B1522"/>
  <c r="T1522" s="1"/>
  <c r="B1523"/>
  <c r="T1523" s="1"/>
  <c r="B1524"/>
  <c r="B1525"/>
  <c r="T1525" s="1"/>
  <c r="B1526"/>
  <c r="B1527"/>
  <c r="B1528"/>
  <c r="B1529"/>
  <c r="T1529" s="1"/>
  <c r="B1530"/>
  <c r="B1531"/>
  <c r="B1532"/>
  <c r="B1533"/>
  <c r="T1533" s="1"/>
  <c r="B1534"/>
  <c r="T1534" s="1"/>
  <c r="B1535"/>
  <c r="B1536"/>
  <c r="B1537"/>
  <c r="T1537" s="1"/>
  <c r="B1538"/>
  <c r="T1538" s="1"/>
  <c r="B1539"/>
  <c r="T1539" s="1"/>
  <c r="B1540"/>
  <c r="B1541"/>
  <c r="T1541" s="1"/>
  <c r="B1542"/>
  <c r="B1543"/>
  <c r="B1544"/>
  <c r="B1545"/>
  <c r="T1545" s="1"/>
  <c r="B1546"/>
  <c r="B1547"/>
  <c r="B1548"/>
  <c r="B1549"/>
  <c r="T1549" s="1"/>
  <c r="B1550"/>
  <c r="T1550" s="1"/>
  <c r="B1551"/>
  <c r="T1551" s="1"/>
  <c r="B1552"/>
  <c r="B1553"/>
  <c r="T1553" s="1"/>
  <c r="B1554"/>
  <c r="T1554" s="1"/>
  <c r="B1555"/>
  <c r="B1556"/>
  <c r="B1557"/>
  <c r="T1557" s="1"/>
  <c r="B1558"/>
  <c r="B1559"/>
  <c r="S1559" s="1"/>
  <c r="B1560"/>
  <c r="B1561"/>
  <c r="T1561" s="1"/>
  <c r="B1562"/>
  <c r="B1563"/>
  <c r="S1563" s="1"/>
  <c r="B1564"/>
  <c r="B1565"/>
  <c r="T1565" s="1"/>
  <c r="B1566"/>
  <c r="T1566" s="1"/>
  <c r="B1567"/>
  <c r="B1568"/>
  <c r="B1569"/>
  <c r="T1569" s="1"/>
  <c r="B1570"/>
  <c r="T1570" s="1"/>
  <c r="B1571"/>
  <c r="T1571" s="1"/>
  <c r="B1572"/>
  <c r="B1573"/>
  <c r="B1574"/>
  <c r="B1575"/>
  <c r="B1576"/>
  <c r="B1577"/>
  <c r="T1577" s="1"/>
  <c r="B1578"/>
  <c r="B1579"/>
  <c r="B1580"/>
  <c r="B1581"/>
  <c r="T1581" s="1"/>
  <c r="B1582"/>
  <c r="T1582" s="1"/>
  <c r="B1583"/>
  <c r="T1583" s="1"/>
  <c r="B1584"/>
  <c r="T1584" s="1"/>
  <c r="B1585"/>
  <c r="T1585" s="1"/>
  <c r="B1586"/>
  <c r="T1586" s="1"/>
  <c r="B1587"/>
  <c r="T1587" s="1"/>
  <c r="B1588"/>
  <c r="B1589"/>
  <c r="T1589" s="1"/>
  <c r="B1590"/>
  <c r="B1591"/>
  <c r="B1592"/>
  <c r="B1593"/>
  <c r="T1593" s="1"/>
  <c r="B1594"/>
  <c r="B1595"/>
  <c r="B1596"/>
  <c r="T1596" s="1"/>
  <c r="B1597"/>
  <c r="T1597" s="1"/>
  <c r="B1598"/>
  <c r="T1598" s="1"/>
  <c r="B1599"/>
  <c r="B1600"/>
  <c r="B1601"/>
  <c r="T1601" s="1"/>
  <c r="B1602"/>
  <c r="T1602" s="1"/>
  <c r="B1603"/>
  <c r="T1603" s="1"/>
  <c r="B1604"/>
  <c r="B1605"/>
  <c r="B1606"/>
  <c r="B1607"/>
  <c r="B1608"/>
  <c r="B1609"/>
  <c r="T1609" s="1"/>
  <c r="B1610"/>
  <c r="B1611"/>
  <c r="B1612"/>
  <c r="B1613"/>
  <c r="T1613" s="1"/>
  <c r="B1614"/>
  <c r="T1614" s="1"/>
  <c r="B1615"/>
  <c r="B1616"/>
  <c r="B1617"/>
  <c r="T1617" s="1"/>
  <c r="B1618"/>
  <c r="T1618" s="1"/>
  <c r="B1619"/>
  <c r="B1620"/>
  <c r="B1621"/>
  <c r="T1621" s="1"/>
  <c r="B1622"/>
  <c r="B1623"/>
  <c r="B1624"/>
  <c r="B1625"/>
  <c r="T1625" s="1"/>
  <c r="B1626"/>
  <c r="B1627"/>
  <c r="B1628"/>
  <c r="B1629"/>
  <c r="T1629" s="1"/>
  <c r="B1630"/>
  <c r="T1630" s="1"/>
  <c r="B1631"/>
  <c r="T1631" s="1"/>
  <c r="B1632"/>
  <c r="B1633"/>
  <c r="T1633" s="1"/>
  <c r="B1634"/>
  <c r="T1634" s="1"/>
  <c r="B1635"/>
  <c r="B1636"/>
  <c r="B1637"/>
  <c r="B1638"/>
  <c r="B1639"/>
  <c r="B1640"/>
  <c r="B1641"/>
  <c r="T1641" s="1"/>
  <c r="B1642"/>
  <c r="B1643"/>
  <c r="B1644"/>
  <c r="B1645"/>
  <c r="T1645" s="1"/>
  <c r="B1646"/>
  <c r="T1646" s="1"/>
  <c r="B1647"/>
  <c r="B1648"/>
  <c r="S1648" s="1"/>
  <c r="B1649"/>
  <c r="T1649" s="1"/>
  <c r="B1650"/>
  <c r="T1650" s="1"/>
  <c r="B1651"/>
  <c r="B1652"/>
  <c r="B1653"/>
  <c r="T1653" s="1"/>
  <c r="B1654"/>
  <c r="B1655"/>
  <c r="B1656"/>
  <c r="B1657"/>
  <c r="T1657" s="1"/>
  <c r="B1658"/>
  <c r="B1659"/>
  <c r="T1659" s="1"/>
  <c r="B1660"/>
  <c r="B1661"/>
  <c r="T1661" s="1"/>
  <c r="B1662"/>
  <c r="T1662" s="1"/>
  <c r="B1663"/>
  <c r="B1664"/>
  <c r="B1665"/>
  <c r="T1665" s="1"/>
  <c r="B1666"/>
  <c r="T1666" s="1"/>
  <c r="B1667"/>
  <c r="B1668"/>
  <c r="B1669"/>
  <c r="T1669" s="1"/>
  <c r="B1670"/>
  <c r="B1671"/>
  <c r="B1672"/>
  <c r="B1673"/>
  <c r="T1673" s="1"/>
  <c r="B1674"/>
  <c r="B1675"/>
  <c r="B1676"/>
  <c r="B1677"/>
  <c r="T1677" s="1"/>
  <c r="B1678"/>
  <c r="T1678" s="1"/>
  <c r="B1679"/>
  <c r="B1680"/>
  <c r="B1681"/>
  <c r="T1681" s="1"/>
  <c r="B1682"/>
  <c r="T1682" s="1"/>
  <c r="B1683"/>
  <c r="T1683" s="1"/>
  <c r="B1684"/>
  <c r="B1685"/>
  <c r="T1685" s="1"/>
  <c r="B1686"/>
  <c r="B1687"/>
  <c r="B1688"/>
  <c r="B1689"/>
  <c r="T1689" s="1"/>
  <c r="B1690"/>
  <c r="T1690" s="1"/>
  <c r="B1691"/>
  <c r="T1691" s="1"/>
  <c r="B1692"/>
  <c r="B1693"/>
  <c r="T1693" s="1"/>
  <c r="B1694"/>
  <c r="T1694" s="1"/>
  <c r="B1695"/>
  <c r="B1696"/>
  <c r="B1697"/>
  <c r="T1697" s="1"/>
  <c r="B1698"/>
  <c r="B1699"/>
  <c r="B1700"/>
  <c r="B1701"/>
  <c r="T1701" s="1"/>
  <c r="B1702"/>
  <c r="T1702" s="1"/>
  <c r="B1703"/>
  <c r="T1703" s="1"/>
  <c r="B1704"/>
  <c r="B1705"/>
  <c r="T1705" s="1"/>
  <c r="B1706"/>
  <c r="B1707"/>
  <c r="B1708"/>
  <c r="B1709"/>
  <c r="T1709" s="1"/>
  <c r="B1710"/>
  <c r="T1710" s="1"/>
  <c r="B1711"/>
  <c r="T1711" s="1"/>
  <c r="B1712"/>
  <c r="B1713"/>
  <c r="T1713" s="1"/>
  <c r="B1714"/>
  <c r="B1715"/>
  <c r="B1716"/>
  <c r="B1717"/>
  <c r="T1717" s="1"/>
  <c r="B1718"/>
  <c r="B1719"/>
  <c r="T1719" s="1"/>
  <c r="B1720"/>
  <c r="B1721"/>
  <c r="T1721" s="1"/>
  <c r="B1722"/>
  <c r="B1723"/>
  <c r="T1723" s="1"/>
  <c r="B1724"/>
  <c r="B1725"/>
  <c r="T1725" s="1"/>
  <c r="B1726"/>
  <c r="T1726" s="1"/>
  <c r="B1727"/>
  <c r="B1728"/>
  <c r="B1729"/>
  <c r="T1729" s="1"/>
  <c r="B1730"/>
  <c r="B1731"/>
  <c r="T1731" s="1"/>
  <c r="B1732"/>
  <c r="B1733"/>
  <c r="T1733" s="1"/>
  <c r="B1734"/>
  <c r="T1734" s="1"/>
  <c r="B1735"/>
  <c r="T1735" s="1"/>
  <c r="B1736"/>
  <c r="B1737"/>
  <c r="T1737" s="1"/>
  <c r="B1738"/>
  <c r="B1739"/>
  <c r="B1740"/>
  <c r="B1741"/>
  <c r="T1741" s="1"/>
  <c r="B1742"/>
  <c r="B1743"/>
  <c r="B1744"/>
  <c r="B1745"/>
  <c r="T1745" s="1"/>
  <c r="B1746"/>
  <c r="B1747"/>
  <c r="T1747" s="1"/>
  <c r="B1748"/>
  <c r="B1749"/>
  <c r="T1749" s="1"/>
  <c r="B1750"/>
  <c r="B1751"/>
  <c r="B1752"/>
  <c r="B1753"/>
  <c r="T1753" s="1"/>
  <c r="B1754"/>
  <c r="B1755"/>
  <c r="B1756"/>
  <c r="B1757"/>
  <c r="T1757" s="1"/>
  <c r="B1758"/>
  <c r="B1759"/>
  <c r="B1760"/>
  <c r="B1761"/>
  <c r="T1761" s="1"/>
  <c r="B1762"/>
  <c r="B1763"/>
  <c r="B1764"/>
  <c r="B1765"/>
  <c r="T1765" s="1"/>
  <c r="B1766"/>
  <c r="B1767"/>
  <c r="B1768"/>
  <c r="B1769"/>
  <c r="T1769" s="1"/>
  <c r="B1770"/>
  <c r="B1771"/>
  <c r="T1771" s="1"/>
  <c r="B1772"/>
  <c r="B1773"/>
  <c r="T1773" s="1"/>
  <c r="B1774"/>
  <c r="T1774" s="1"/>
  <c r="B1775"/>
  <c r="B1776"/>
  <c r="B1777"/>
  <c r="T1777" s="1"/>
  <c r="B1778"/>
  <c r="T1778" s="1"/>
  <c r="B1779"/>
  <c r="B1780"/>
  <c r="B1781"/>
  <c r="T1781" s="1"/>
  <c r="B1782"/>
  <c r="T1782" s="1"/>
  <c r="B1783"/>
  <c r="B1784"/>
  <c r="B1785"/>
  <c r="T1785" s="1"/>
  <c r="B1786"/>
  <c r="B1787"/>
  <c r="S1787" s="1"/>
  <c r="B1788"/>
  <c r="B1789"/>
  <c r="T1789" s="1"/>
  <c r="B1790"/>
  <c r="T1790" s="1"/>
  <c r="B1791"/>
  <c r="B1792"/>
  <c r="B1793"/>
  <c r="T1793" s="1"/>
  <c r="B1794"/>
  <c r="T1794" s="1"/>
  <c r="B1795"/>
  <c r="T1795" s="1"/>
  <c r="B1796"/>
  <c r="B1797"/>
  <c r="T1797" s="1"/>
  <c r="B1798"/>
  <c r="B1799"/>
  <c r="T1799" s="1"/>
  <c r="B1800"/>
  <c r="B1801"/>
  <c r="T1801" s="1"/>
  <c r="B1802"/>
  <c r="B1803"/>
  <c r="B1804"/>
  <c r="B1805"/>
  <c r="T1805" s="1"/>
  <c r="B1806"/>
  <c r="B1807"/>
  <c r="B1808"/>
  <c r="B1809"/>
  <c r="T1809" s="1"/>
  <c r="B1810"/>
  <c r="T1810" s="1"/>
  <c r="B1811"/>
  <c r="B1812"/>
  <c r="S1812" s="1"/>
  <c r="B1813"/>
  <c r="T1813" s="1"/>
  <c r="B1814"/>
  <c r="T1814" s="1"/>
  <c r="B1815"/>
  <c r="T1815" s="1"/>
  <c r="B1816"/>
  <c r="B1817"/>
  <c r="T1817" s="1"/>
  <c r="B1818"/>
  <c r="T1818" s="1"/>
  <c r="B1819"/>
  <c r="B1820"/>
  <c r="B1821"/>
  <c r="T1821" s="1"/>
  <c r="B1822"/>
  <c r="T1822" s="1"/>
  <c r="B1823"/>
  <c r="B1824"/>
  <c r="B1825"/>
  <c r="T1825" s="1"/>
  <c r="B1826"/>
  <c r="T1826" s="1"/>
  <c r="B1827"/>
  <c r="T1827" s="1"/>
  <c r="B1828"/>
  <c r="B1829"/>
  <c r="T1829" s="1"/>
  <c r="B1830"/>
  <c r="T1830" s="1"/>
  <c r="B1831"/>
  <c r="B1832"/>
  <c r="B1833"/>
  <c r="T1833" s="1"/>
  <c r="B1834"/>
  <c r="B1835"/>
  <c r="B1836"/>
  <c r="B1837"/>
  <c r="T1837" s="1"/>
  <c r="B1838"/>
  <c r="T1838" s="1"/>
  <c r="B1839"/>
  <c r="B1840"/>
  <c r="B1841"/>
  <c r="T1841" s="1"/>
  <c r="B1842"/>
  <c r="B1843"/>
  <c r="B1844"/>
  <c r="B1845"/>
  <c r="T1845" s="1"/>
  <c r="B1846"/>
  <c r="B1847"/>
  <c r="B1848"/>
  <c r="B1849"/>
  <c r="T1849" s="1"/>
  <c r="B1850"/>
  <c r="B1851"/>
  <c r="B1852"/>
  <c r="B1853"/>
  <c r="T1853" s="1"/>
  <c r="B1854"/>
  <c r="B1855"/>
  <c r="B1856"/>
  <c r="B1857"/>
  <c r="T1857" s="1"/>
  <c r="B1858"/>
  <c r="B1859"/>
  <c r="B1860"/>
  <c r="B1861"/>
  <c r="T1861" s="1"/>
  <c r="B1862"/>
  <c r="B1863"/>
  <c r="B1864"/>
  <c r="B1865"/>
  <c r="T1865" s="1"/>
  <c r="B1866"/>
  <c r="T1866" s="1"/>
  <c r="B1867"/>
  <c r="B1868"/>
  <c r="B1869"/>
  <c r="T1869" s="1"/>
  <c r="B1870"/>
  <c r="B1871"/>
  <c r="B1872"/>
  <c r="B1873"/>
  <c r="T1873" s="1"/>
  <c r="B1874"/>
  <c r="B1875"/>
  <c r="B1876"/>
  <c r="B1877"/>
  <c r="T1877" s="1"/>
  <c r="B1878"/>
  <c r="B1879"/>
  <c r="B1880"/>
  <c r="B1881"/>
  <c r="T1881" s="1"/>
  <c r="B1882"/>
  <c r="B1883"/>
  <c r="B1884"/>
  <c r="B1885"/>
  <c r="T1885" s="1"/>
  <c r="B1886"/>
  <c r="T1886" s="1"/>
  <c r="B1887"/>
  <c r="T1887" s="1"/>
  <c r="B1888"/>
  <c r="B1889"/>
  <c r="T1889" s="1"/>
  <c r="B1890"/>
  <c r="T1890" s="1"/>
  <c r="B1891"/>
  <c r="B1892"/>
  <c r="B1893"/>
  <c r="T1893" s="1"/>
  <c r="B1894"/>
  <c r="T1894" s="1"/>
  <c r="B1895"/>
  <c r="B1896"/>
  <c r="B1897"/>
  <c r="T1897" s="1"/>
  <c r="B1898"/>
  <c r="T1898" s="1"/>
  <c r="B1899"/>
  <c r="B1900"/>
  <c r="B1901"/>
  <c r="T1901" s="1"/>
  <c r="B1902"/>
  <c r="T1902" s="1"/>
  <c r="B1903"/>
  <c r="T1903" s="1"/>
  <c r="B1904"/>
  <c r="B1905"/>
  <c r="T1905" s="1"/>
  <c r="B1906"/>
  <c r="T1906" s="1"/>
  <c r="B1907"/>
  <c r="B1908"/>
  <c r="B1909"/>
  <c r="T1909" s="1"/>
  <c r="B1910"/>
  <c r="T1910" s="1"/>
  <c r="B1911"/>
  <c r="B1912"/>
  <c r="B1913"/>
  <c r="T1913" s="1"/>
  <c r="B1914"/>
  <c r="T1914" s="1"/>
  <c r="B1915"/>
  <c r="B1916"/>
  <c r="B1917"/>
  <c r="T1917" s="1"/>
  <c r="B1918"/>
  <c r="B1919"/>
  <c r="B1920"/>
  <c r="B1921"/>
  <c r="T1921" s="1"/>
  <c r="B1922"/>
  <c r="T1922" s="1"/>
  <c r="B1923"/>
  <c r="T1923" s="1"/>
  <c r="B1924"/>
  <c r="B1925"/>
  <c r="T1925" s="1"/>
  <c r="B1926"/>
  <c r="T1926" s="1"/>
  <c r="B1927"/>
  <c r="B1928"/>
  <c r="B1929"/>
  <c r="T1929" s="1"/>
  <c r="B1930"/>
  <c r="T1930" s="1"/>
  <c r="B1931"/>
  <c r="B1932"/>
  <c r="B1933"/>
  <c r="T1933" s="1"/>
  <c r="B1934"/>
  <c r="T1934" s="1"/>
  <c r="B1935"/>
  <c r="T1935" s="1"/>
  <c r="B1936"/>
  <c r="B1937"/>
  <c r="T1937" s="1"/>
  <c r="B1938"/>
  <c r="T1938" s="1"/>
  <c r="B1939"/>
  <c r="B1940"/>
  <c r="B1941"/>
  <c r="T1941" s="1"/>
  <c r="B1942"/>
  <c r="T1942" s="1"/>
  <c r="B1943"/>
  <c r="T1943" s="1"/>
  <c r="B1944"/>
  <c r="B1945"/>
  <c r="B1946"/>
  <c r="B1947"/>
  <c r="B1948"/>
  <c r="B1949"/>
  <c r="T1949" s="1"/>
  <c r="B1950"/>
  <c r="B1951"/>
  <c r="T1951" s="1"/>
  <c r="B1952"/>
  <c r="B1953"/>
  <c r="T1953" s="1"/>
  <c r="B1954"/>
  <c r="T1954" s="1"/>
  <c r="B1955"/>
  <c r="T1955" s="1"/>
  <c r="B1956"/>
  <c r="B1957"/>
  <c r="T1957" s="1"/>
  <c r="B1958"/>
  <c r="B1959"/>
  <c r="B1960"/>
  <c r="B1961"/>
  <c r="T1961" s="1"/>
  <c r="B1962"/>
  <c r="B1963"/>
  <c r="B1964"/>
  <c r="B1965"/>
  <c r="T1965" s="1"/>
  <c r="B1966"/>
  <c r="B1967"/>
  <c r="B1968"/>
  <c r="B1969"/>
  <c r="T1969" s="1"/>
  <c r="B1970"/>
  <c r="B1971"/>
  <c r="B1972"/>
  <c r="B1973"/>
  <c r="T1973" s="1"/>
  <c r="B1974"/>
  <c r="T1974" s="1"/>
  <c r="B1975"/>
  <c r="B1976"/>
  <c r="B1977"/>
  <c r="T1977" s="1"/>
  <c r="B1978"/>
  <c r="T1978" s="1"/>
  <c r="B1979"/>
  <c r="T1979" s="1"/>
  <c r="B1980"/>
  <c r="B1981"/>
  <c r="T1981" s="1"/>
  <c r="B1982"/>
  <c r="T1982" s="1"/>
  <c r="B1983"/>
  <c r="T1983" s="1"/>
  <c r="B1984"/>
  <c r="B1985"/>
  <c r="T1985" s="1"/>
  <c r="B1986"/>
  <c r="B1987"/>
  <c r="B1988"/>
  <c r="AB1988" s="1"/>
  <c r="B1989"/>
  <c r="T1989" s="1"/>
  <c r="B1990"/>
  <c r="B1991"/>
  <c r="T1991" s="1"/>
  <c r="B1992"/>
  <c r="B1993"/>
  <c r="T1993" s="1"/>
  <c r="B1994"/>
  <c r="T1994" s="1"/>
  <c r="B1995"/>
  <c r="B1996"/>
  <c r="B1997"/>
  <c r="T1997" s="1"/>
  <c r="B1998"/>
  <c r="T1998" s="1"/>
  <c r="B1999"/>
  <c r="B2000"/>
  <c r="B2001"/>
  <c r="T2001" s="1"/>
  <c r="B2002"/>
  <c r="T2002" s="1"/>
  <c r="B2003"/>
  <c r="B2004"/>
  <c r="B2005"/>
  <c r="T2005" s="1"/>
  <c r="B2006"/>
  <c r="S2006" s="1"/>
  <c r="B2007"/>
  <c r="T2007" s="1"/>
  <c r="B2008"/>
  <c r="B2009"/>
  <c r="T2009" s="1"/>
  <c r="B2010"/>
  <c r="B2011"/>
  <c r="T2011" s="1"/>
  <c r="B2012"/>
  <c r="B2013"/>
  <c r="T2013" s="1"/>
  <c r="B2014"/>
  <c r="B2015"/>
  <c r="B2016"/>
  <c r="B2017"/>
  <c r="T2017" s="1"/>
  <c r="B2018"/>
  <c r="B2019"/>
  <c r="B2020"/>
  <c r="B2021"/>
  <c r="T2021" s="1"/>
  <c r="B2022"/>
  <c r="B2023"/>
  <c r="B2024"/>
  <c r="B2025"/>
  <c r="T2025" s="1"/>
  <c r="B2026"/>
  <c r="B2027"/>
  <c r="B2028"/>
  <c r="B2029"/>
  <c r="T2029" s="1"/>
  <c r="B2030"/>
  <c r="B2031"/>
  <c r="B2032"/>
  <c r="B2033"/>
  <c r="T2033" s="1"/>
  <c r="B2034"/>
  <c r="B2035"/>
  <c r="B2036"/>
  <c r="B2037"/>
  <c r="T2037" s="1"/>
  <c r="B2038"/>
  <c r="B2039"/>
  <c r="T2039" s="1"/>
  <c r="B2040"/>
  <c r="B2041"/>
  <c r="T2041" s="1"/>
  <c r="B2042"/>
  <c r="B2043"/>
  <c r="T2043" s="1"/>
  <c r="B2044"/>
  <c r="B2045"/>
  <c r="T2045" s="1"/>
  <c r="B2046"/>
  <c r="B2047"/>
  <c r="T2047" s="1"/>
  <c r="B2048"/>
  <c r="B2049"/>
  <c r="T2049" s="1"/>
  <c r="B2050"/>
  <c r="B2051"/>
  <c r="B2052"/>
  <c r="B2053"/>
  <c r="T2053" s="1"/>
  <c r="B2054"/>
  <c r="B2055"/>
  <c r="T2055" s="1"/>
  <c r="B2056"/>
  <c r="B2057"/>
  <c r="T2057" s="1"/>
  <c r="B2058"/>
  <c r="B2059"/>
  <c r="B2060"/>
  <c r="B2061"/>
  <c r="T2061" s="1"/>
  <c r="B2062"/>
  <c r="S2062" s="1"/>
  <c r="B2063"/>
  <c r="B2064"/>
  <c r="B2065"/>
  <c r="T2065" s="1"/>
  <c r="B2066"/>
  <c r="S2066" s="1"/>
  <c r="B2067"/>
  <c r="B2068"/>
  <c r="B2069"/>
  <c r="T2069" s="1"/>
  <c r="B2070"/>
  <c r="T2070" s="1"/>
  <c r="B2071"/>
  <c r="T2071" s="1"/>
  <c r="B2072"/>
  <c r="B2073"/>
  <c r="B2074"/>
  <c r="B2075"/>
  <c r="B2076"/>
  <c r="B2077"/>
  <c r="B2078"/>
  <c r="B2079"/>
  <c r="B2080"/>
  <c r="B2081"/>
  <c r="T2081" s="1"/>
  <c r="B2082"/>
  <c r="B2083"/>
  <c r="T2083" s="1"/>
  <c r="B2084"/>
  <c r="B2085"/>
  <c r="T2085" s="1"/>
  <c r="B2086"/>
  <c r="B2087"/>
  <c r="T2087" s="1"/>
  <c r="B2088"/>
  <c r="B2089"/>
  <c r="T2089" s="1"/>
  <c r="B2090"/>
  <c r="B2091"/>
  <c r="T2091" s="1"/>
  <c r="B2092"/>
  <c r="B2093"/>
  <c r="T2093" s="1"/>
  <c r="B2094"/>
  <c r="B2095"/>
  <c r="B2096"/>
  <c r="B2097"/>
  <c r="T2097" s="1"/>
  <c r="B2098"/>
  <c r="B2099"/>
  <c r="B2100"/>
  <c r="B2101"/>
  <c r="T2101" s="1"/>
  <c r="B2102"/>
  <c r="B2103"/>
  <c r="B2104"/>
  <c r="B2105"/>
  <c r="T2105" s="1"/>
  <c r="B2106"/>
  <c r="B2107"/>
  <c r="B2108"/>
  <c r="B2109"/>
  <c r="T2109" s="1"/>
  <c r="B2110"/>
  <c r="B2111"/>
  <c r="B2112"/>
  <c r="B2113"/>
  <c r="T2113" s="1"/>
  <c r="B2114"/>
  <c r="B2115"/>
  <c r="T2115" s="1"/>
  <c r="B2116"/>
  <c r="B2117"/>
  <c r="T2117" s="1"/>
  <c r="B2118"/>
  <c r="B2119"/>
  <c r="T2119" s="1"/>
  <c r="B2120"/>
  <c r="B2121"/>
  <c r="T2121" s="1"/>
  <c r="B2122"/>
  <c r="B2123"/>
  <c r="B2124"/>
  <c r="B2125"/>
  <c r="T2125" s="1"/>
  <c r="B2126"/>
  <c r="B2127"/>
  <c r="B2128"/>
  <c r="B2129"/>
  <c r="T2129" s="1"/>
  <c r="B2130"/>
  <c r="B2131"/>
  <c r="S2131" s="1"/>
  <c r="B2132"/>
  <c r="B2133"/>
  <c r="T2133" s="1"/>
  <c r="B2134"/>
  <c r="B2135"/>
  <c r="B2136"/>
  <c r="B2137"/>
  <c r="T2137" s="1"/>
  <c r="B2138"/>
  <c r="B2139"/>
  <c r="B2140"/>
  <c r="B2141"/>
  <c r="T2141" s="1"/>
  <c r="B2142"/>
  <c r="S2142" s="1"/>
  <c r="B2143"/>
  <c r="T2143" s="1"/>
  <c r="B2144"/>
  <c r="B2145"/>
  <c r="T2145" s="1"/>
  <c r="B2146"/>
  <c r="B2147"/>
  <c r="B2148"/>
  <c r="B2149"/>
  <c r="T2149" s="1"/>
  <c r="B2150"/>
  <c r="B2151"/>
  <c r="B2152"/>
  <c r="B2153"/>
  <c r="T2153" s="1"/>
  <c r="B2154"/>
  <c r="B2155"/>
  <c r="T2155" s="1"/>
  <c r="B2156"/>
  <c r="B2157"/>
  <c r="T2157" s="1"/>
  <c r="B2158"/>
  <c r="B2159"/>
  <c r="T2159" s="1"/>
  <c r="B2160"/>
  <c r="B2161"/>
  <c r="T2161" s="1"/>
  <c r="B2162"/>
  <c r="S2162" s="1"/>
  <c r="B2163"/>
  <c r="B2164"/>
  <c r="B2165"/>
  <c r="T2165" s="1"/>
  <c r="B2166"/>
  <c r="B2167"/>
  <c r="B2168"/>
  <c r="B2169"/>
  <c r="T2169" s="1"/>
  <c r="B2170"/>
  <c r="B2171"/>
  <c r="T2171" s="1"/>
  <c r="B2172"/>
  <c r="B2173"/>
  <c r="T2173" s="1"/>
  <c r="B2174"/>
  <c r="B2175"/>
  <c r="B2176"/>
  <c r="B2177"/>
  <c r="T2177" s="1"/>
  <c r="B2178"/>
  <c r="B2179"/>
  <c r="T2179" s="1"/>
  <c r="B2180"/>
  <c r="B2181"/>
  <c r="T2181" s="1"/>
  <c r="B2182"/>
  <c r="B2183"/>
  <c r="B2184"/>
  <c r="B2185"/>
  <c r="T2185" s="1"/>
  <c r="B2186"/>
  <c r="B2187"/>
  <c r="T2187" s="1"/>
  <c r="B2188"/>
  <c r="B2189"/>
  <c r="T2189" s="1"/>
  <c r="B2190"/>
  <c r="B2191"/>
  <c r="B2192"/>
  <c r="B2193"/>
  <c r="T2193" s="1"/>
  <c r="B2194"/>
  <c r="S2194" s="1"/>
  <c r="B2195"/>
  <c r="T2195" s="1"/>
  <c r="B2196"/>
  <c r="B2197"/>
  <c r="T2197" s="1"/>
  <c r="B2198"/>
  <c r="B2199"/>
  <c r="T2199" s="1"/>
  <c r="B2200"/>
  <c r="B2201"/>
  <c r="B2202"/>
  <c r="B2203"/>
  <c r="B2204"/>
  <c r="B2205"/>
  <c r="B2206"/>
  <c r="B2207"/>
  <c r="B2208"/>
  <c r="B2209"/>
  <c r="T2209" s="1"/>
  <c r="B2210"/>
  <c r="B2211"/>
  <c r="B2212"/>
  <c r="B2213"/>
  <c r="T2213" s="1"/>
  <c r="B2214"/>
  <c r="T2214" s="1"/>
  <c r="B2215"/>
  <c r="B2216"/>
  <c r="B2217"/>
  <c r="T2217" s="1"/>
  <c r="B2218"/>
  <c r="B2219"/>
  <c r="B2220"/>
  <c r="B2221"/>
  <c r="T2221" s="1"/>
  <c r="B2222"/>
  <c r="B2223"/>
  <c r="B2224"/>
  <c r="B2225"/>
  <c r="T2225" s="1"/>
  <c r="B2226"/>
  <c r="B2227"/>
  <c r="T2227" s="1"/>
  <c r="B2228"/>
  <c r="B2229"/>
  <c r="T2229" s="1"/>
  <c r="B2230"/>
  <c r="T2230" s="1"/>
  <c r="B2231"/>
  <c r="B2232"/>
  <c r="B2233"/>
  <c r="T2233" s="1"/>
  <c r="B2234"/>
  <c r="B2235"/>
  <c r="B2236"/>
  <c r="B2237"/>
  <c r="T2237" s="1"/>
  <c r="B2238"/>
  <c r="B2239"/>
  <c r="B2240"/>
  <c r="B2241"/>
  <c r="T2241" s="1"/>
  <c r="B2242"/>
  <c r="B2243"/>
  <c r="B2244"/>
  <c r="AB2244" s="1"/>
  <c r="B2245"/>
  <c r="T2245" s="1"/>
  <c r="B2246"/>
  <c r="B2247"/>
  <c r="B2248"/>
  <c r="B2249"/>
  <c r="T2249" s="1"/>
  <c r="B2250"/>
  <c r="B2251"/>
  <c r="B2252"/>
  <c r="B2253"/>
  <c r="T2253" s="1"/>
  <c r="B2254"/>
  <c r="B2255"/>
  <c r="B2256"/>
  <c r="B2257"/>
  <c r="T2257" s="1"/>
  <c r="B2258"/>
  <c r="B2259"/>
  <c r="T2259" s="1"/>
  <c r="B2260"/>
  <c r="B2261"/>
  <c r="T2261" s="1"/>
  <c r="B2262"/>
  <c r="B2263"/>
  <c r="T2263" s="1"/>
  <c r="B2264"/>
  <c r="B2265"/>
  <c r="T2265" s="1"/>
  <c r="B2266"/>
  <c r="B2267"/>
  <c r="B2268"/>
  <c r="B2269"/>
  <c r="T2269" s="1"/>
  <c r="B2270"/>
  <c r="B2271"/>
  <c r="B2272"/>
  <c r="B2273"/>
  <c r="T2273" s="1"/>
  <c r="B2274"/>
  <c r="B2275"/>
  <c r="T2275" s="1"/>
  <c r="B2276"/>
  <c r="B2277"/>
  <c r="T2277" s="1"/>
  <c r="B2278"/>
  <c r="B2279"/>
  <c r="B2280"/>
  <c r="B2281"/>
  <c r="T2281" s="1"/>
  <c r="B2282"/>
  <c r="B2283"/>
  <c r="S2283" s="1"/>
  <c r="B2284"/>
  <c r="B2285"/>
  <c r="T2285" s="1"/>
  <c r="B2286"/>
  <c r="B2287"/>
  <c r="T2287" s="1"/>
  <c r="B2288"/>
  <c r="B2289"/>
  <c r="T2289" s="1"/>
  <c r="B2290"/>
  <c r="B2291"/>
  <c r="T2291" s="1"/>
  <c r="B2292"/>
  <c r="B2293"/>
  <c r="T2293" s="1"/>
  <c r="B2294"/>
  <c r="B2295"/>
  <c r="T2295" s="1"/>
  <c r="B2296"/>
  <c r="B2297"/>
  <c r="T2297" s="1"/>
  <c r="B2298"/>
  <c r="B2299"/>
  <c r="B2300"/>
  <c r="B2301"/>
  <c r="T2301" s="1"/>
  <c r="B2302"/>
  <c r="B2303"/>
  <c r="B2304"/>
  <c r="B2305"/>
  <c r="T2305" s="1"/>
  <c r="B2306"/>
  <c r="B2307"/>
  <c r="B2308"/>
  <c r="B2309"/>
  <c r="T2309" s="1"/>
  <c r="B2310"/>
  <c r="S2310" s="1"/>
  <c r="B2311"/>
  <c r="T2311" s="1"/>
  <c r="B2312"/>
  <c r="B2313"/>
  <c r="T2313" s="1"/>
  <c r="B2314"/>
  <c r="S2314" s="1"/>
  <c r="B2315"/>
  <c r="T2315" s="1"/>
  <c r="B2316"/>
  <c r="B2317"/>
  <c r="T2317" s="1"/>
  <c r="B2318"/>
  <c r="B2319"/>
  <c r="B2320"/>
  <c r="B2321"/>
  <c r="T2321" s="1"/>
  <c r="B2322"/>
  <c r="B2323"/>
  <c r="B2324"/>
  <c r="B2325"/>
  <c r="T2325" s="1"/>
  <c r="B2326"/>
  <c r="B2327"/>
  <c r="B2328"/>
  <c r="B2329"/>
  <c r="T2329" s="1"/>
  <c r="B2330"/>
  <c r="B2331"/>
  <c r="B2332"/>
  <c r="B2333"/>
  <c r="B2334"/>
  <c r="B2335"/>
  <c r="B2336"/>
  <c r="B2337"/>
  <c r="T2337" s="1"/>
  <c r="B2338"/>
  <c r="B2339"/>
  <c r="B2340"/>
  <c r="B2341"/>
  <c r="T2341" s="1"/>
  <c r="B2342"/>
  <c r="B2343"/>
  <c r="B2344"/>
  <c r="B2345"/>
  <c r="T2345" s="1"/>
  <c r="B2346"/>
  <c r="B2347"/>
  <c r="B2348"/>
  <c r="B2349"/>
  <c r="T2349" s="1"/>
  <c r="B2350"/>
  <c r="B2351"/>
  <c r="T2351" s="1"/>
  <c r="B2352"/>
  <c r="B2353"/>
  <c r="T2353" s="1"/>
  <c r="B2354"/>
  <c r="B2355"/>
  <c r="B2356"/>
  <c r="B2357"/>
  <c r="T2357" s="1"/>
  <c r="B2358"/>
  <c r="B2359"/>
  <c r="B2360"/>
  <c r="T2360" s="1"/>
  <c r="B2361"/>
  <c r="T2361" s="1"/>
  <c r="B2362"/>
  <c r="B2363"/>
  <c r="T2363" s="1"/>
  <c r="B2364"/>
  <c r="B2365"/>
  <c r="T2365" s="1"/>
  <c r="B2366"/>
  <c r="S2366" s="1"/>
  <c r="B2367"/>
  <c r="S2367" s="1"/>
  <c r="B2368"/>
  <c r="B2369"/>
  <c r="T2369" s="1"/>
  <c r="B2370"/>
  <c r="B2371"/>
  <c r="B2372"/>
  <c r="B2373"/>
  <c r="T2373" s="1"/>
  <c r="B2374"/>
  <c r="B2375"/>
  <c r="B2376"/>
  <c r="B2377"/>
  <c r="T2377" s="1"/>
  <c r="B2378"/>
  <c r="B2379"/>
  <c r="T2379" s="1"/>
  <c r="B2380"/>
  <c r="B2381"/>
  <c r="T2381" s="1"/>
  <c r="B2382"/>
  <c r="B2383"/>
  <c r="T2383" s="1"/>
  <c r="B2384"/>
  <c r="B2385"/>
  <c r="T2385" s="1"/>
  <c r="B2386"/>
  <c r="B2387"/>
  <c r="B2388"/>
  <c r="B2389"/>
  <c r="T2389" s="1"/>
  <c r="B2390"/>
  <c r="B2391"/>
  <c r="B2392"/>
  <c r="B2393"/>
  <c r="T2393" s="1"/>
  <c r="B2394"/>
  <c r="B2395"/>
  <c r="T2395" s="1"/>
  <c r="B2396"/>
  <c r="B2397"/>
  <c r="T2397" s="1"/>
  <c r="B2398"/>
  <c r="B2399"/>
  <c r="T2399" s="1"/>
  <c r="B2400"/>
  <c r="B2401"/>
  <c r="T2401" s="1"/>
  <c r="B2402"/>
  <c r="B2403"/>
  <c r="T2403" s="1"/>
  <c r="B2404"/>
  <c r="B2405"/>
  <c r="T2405" s="1"/>
  <c r="B2406"/>
  <c r="T2406" s="1"/>
  <c r="B2407"/>
  <c r="T2407" s="1"/>
  <c r="B2408"/>
  <c r="B2409"/>
  <c r="T2409" s="1"/>
  <c r="B2410"/>
  <c r="B2411"/>
  <c r="T2411" s="1"/>
  <c r="B2412"/>
  <c r="B2413"/>
  <c r="T2413" s="1"/>
  <c r="B2414"/>
  <c r="B2415"/>
  <c r="B2416"/>
  <c r="B2417"/>
  <c r="T2417" s="1"/>
  <c r="B2418"/>
  <c r="B2419"/>
  <c r="B2420"/>
  <c r="B2421"/>
  <c r="T2421" s="1"/>
  <c r="B2422"/>
  <c r="B2423"/>
  <c r="B2424"/>
  <c r="B2425"/>
  <c r="T2425" s="1"/>
  <c r="B2426"/>
  <c r="B2427"/>
  <c r="T2427" s="1"/>
  <c r="B2428"/>
  <c r="B2429"/>
  <c r="T2429" s="1"/>
  <c r="B2430"/>
  <c r="B2431"/>
  <c r="B2432"/>
  <c r="B2433"/>
  <c r="T2433" s="1"/>
  <c r="B2434"/>
  <c r="S2434" s="1"/>
  <c r="B2435"/>
  <c r="B2436"/>
  <c r="B2437"/>
  <c r="T2437" s="1"/>
  <c r="B2438"/>
  <c r="B2439"/>
  <c r="B2440"/>
  <c r="B2441"/>
  <c r="T2441" s="1"/>
  <c r="B2442"/>
  <c r="B2443"/>
  <c r="B2444"/>
  <c r="B2445"/>
  <c r="T2445" s="1"/>
  <c r="B2446"/>
  <c r="B2447"/>
  <c r="B2448"/>
  <c r="B2449"/>
  <c r="T2449" s="1"/>
  <c r="B2450"/>
  <c r="T2450" s="1"/>
  <c r="B2451"/>
  <c r="B2452"/>
  <c r="B2453"/>
  <c r="T2453" s="1"/>
  <c r="B2454"/>
  <c r="S2454" s="1"/>
  <c r="B2455"/>
  <c r="S2455" s="1"/>
  <c r="B2456"/>
  <c r="B2457"/>
  <c r="T2457" s="1"/>
  <c r="B2458"/>
  <c r="T2458" s="1"/>
  <c r="B2459"/>
  <c r="B2460"/>
  <c r="B2461"/>
  <c r="T2461" s="1"/>
  <c r="B2462"/>
  <c r="T2462" s="1"/>
  <c r="B2463"/>
  <c r="B2464"/>
  <c r="B2465"/>
  <c r="T2465" s="1"/>
  <c r="B2466"/>
  <c r="T2466" s="1"/>
  <c r="B2467"/>
  <c r="B2468"/>
  <c r="B2469"/>
  <c r="T2469" s="1"/>
  <c r="V5"/>
  <c r="R5" s="1"/>
  <c r="V6"/>
  <c r="V7"/>
  <c r="V8"/>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G103"/>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E4" i="8"/>
  <c r="C4" i="5"/>
  <c r="C357"/>
  <c r="V357" s="1"/>
  <c r="J357" s="1"/>
  <c r="C358"/>
  <c r="C359"/>
  <c r="V359" s="1"/>
  <c r="J359" s="1"/>
  <c r="C360"/>
  <c r="C361"/>
  <c r="V361" s="1"/>
  <c r="C362"/>
  <c r="C363"/>
  <c r="V363" s="1"/>
  <c r="J363" s="1"/>
  <c r="C364"/>
  <c r="C365"/>
  <c r="V365" s="1"/>
  <c r="C366"/>
  <c r="V366" s="1"/>
  <c r="C367"/>
  <c r="V367" s="1"/>
  <c r="J367" s="1"/>
  <c r="C368"/>
  <c r="C369"/>
  <c r="V369" s="1"/>
  <c r="C370"/>
  <c r="C371"/>
  <c r="V371" s="1"/>
  <c r="C372"/>
  <c r="C373"/>
  <c r="V373" s="1"/>
  <c r="E373" s="1"/>
  <c r="X373" s="1"/>
  <c r="C374"/>
  <c r="V374" s="1"/>
  <c r="I374" s="1"/>
  <c r="C375"/>
  <c r="V375" s="1"/>
  <c r="F375" s="1"/>
  <c r="C376"/>
  <c r="C377"/>
  <c r="C378"/>
  <c r="C379"/>
  <c r="V379" s="1"/>
  <c r="C380"/>
  <c r="C381"/>
  <c r="V381" s="1"/>
  <c r="C382"/>
  <c r="C383"/>
  <c r="V383" s="1"/>
  <c r="R383" s="1"/>
  <c r="C384"/>
  <c r="C385"/>
  <c r="V385" s="1"/>
  <c r="H385" s="1"/>
  <c r="C386"/>
  <c r="C387"/>
  <c r="V387" s="1"/>
  <c r="C388"/>
  <c r="C389"/>
  <c r="AB389" s="1"/>
  <c r="C390"/>
  <c r="C391"/>
  <c r="V391" s="1"/>
  <c r="I391" s="1"/>
  <c r="C392"/>
  <c r="C393"/>
  <c r="C394"/>
  <c r="C395"/>
  <c r="V395" s="1"/>
  <c r="C396"/>
  <c r="C397"/>
  <c r="V397" s="1"/>
  <c r="F397" s="1"/>
  <c r="C398"/>
  <c r="C399"/>
  <c r="V399" s="1"/>
  <c r="C400"/>
  <c r="C401"/>
  <c r="C402"/>
  <c r="V402" s="1"/>
  <c r="I402" s="1"/>
  <c r="C403"/>
  <c r="V403" s="1"/>
  <c r="C404"/>
  <c r="C405"/>
  <c r="C406"/>
  <c r="C407"/>
  <c r="V407" s="1"/>
  <c r="R407" s="1"/>
  <c r="C408"/>
  <c r="C409"/>
  <c r="C410"/>
  <c r="C411"/>
  <c r="V411" s="1"/>
  <c r="H411" s="1"/>
  <c r="C412"/>
  <c r="C413"/>
  <c r="V413" s="1"/>
  <c r="H413" s="1"/>
  <c r="C414"/>
  <c r="C415"/>
  <c r="V415" s="1"/>
  <c r="R415" s="1"/>
  <c r="C416"/>
  <c r="C417"/>
  <c r="V417" s="1"/>
  <c r="C418"/>
  <c r="C419"/>
  <c r="V419" s="1"/>
  <c r="C420"/>
  <c r="C421"/>
  <c r="C422"/>
  <c r="C423"/>
  <c r="V423" s="1"/>
  <c r="C424"/>
  <c r="C425"/>
  <c r="C426"/>
  <c r="C427"/>
  <c r="V427" s="1"/>
  <c r="C428"/>
  <c r="C429"/>
  <c r="V429" s="1"/>
  <c r="C430"/>
  <c r="C431"/>
  <c r="V431" s="1"/>
  <c r="H431" s="1"/>
  <c r="C432"/>
  <c r="C433"/>
  <c r="C434"/>
  <c r="C435"/>
  <c r="V435" s="1"/>
  <c r="C436"/>
  <c r="C437"/>
  <c r="C438"/>
  <c r="C439"/>
  <c r="V439" s="1"/>
  <c r="C440"/>
  <c r="C441"/>
  <c r="C442"/>
  <c r="C443"/>
  <c r="V443" s="1"/>
  <c r="C444"/>
  <c r="C445"/>
  <c r="C446"/>
  <c r="V446" s="1"/>
  <c r="C447"/>
  <c r="V447" s="1"/>
  <c r="F447" s="1"/>
  <c r="C448"/>
  <c r="C449"/>
  <c r="V449" s="1"/>
  <c r="G449" s="1"/>
  <c r="C450"/>
  <c r="V450" s="1"/>
  <c r="R450" s="1"/>
  <c r="C451"/>
  <c r="V451" s="1"/>
  <c r="I451" s="1"/>
  <c r="C452"/>
  <c r="C453"/>
  <c r="AB453" s="1"/>
  <c r="C454"/>
  <c r="C455"/>
  <c r="V455" s="1"/>
  <c r="C456"/>
  <c r="C457"/>
  <c r="V457" s="1"/>
  <c r="J457" s="1"/>
  <c r="C458"/>
  <c r="C459"/>
  <c r="V459" s="1"/>
  <c r="C460"/>
  <c r="C461"/>
  <c r="V461" s="1"/>
  <c r="C462"/>
  <c r="C463"/>
  <c r="V463" s="1"/>
  <c r="R463" s="1"/>
  <c r="C464"/>
  <c r="C465"/>
  <c r="C466"/>
  <c r="C467"/>
  <c r="V467" s="1"/>
  <c r="H467" s="1"/>
  <c r="C468"/>
  <c r="C469"/>
  <c r="C470"/>
  <c r="C471"/>
  <c r="V471" s="1"/>
  <c r="H471" s="1"/>
  <c r="C472"/>
  <c r="C473"/>
  <c r="C474"/>
  <c r="C475"/>
  <c r="V475" s="1"/>
  <c r="F475" s="1"/>
  <c r="C476"/>
  <c r="C477"/>
  <c r="C478"/>
  <c r="V478" s="1"/>
  <c r="C479"/>
  <c r="V479" s="1"/>
  <c r="J479" s="1"/>
  <c r="C480"/>
  <c r="C481"/>
  <c r="V481" s="1"/>
  <c r="E481" s="1"/>
  <c r="X481" s="1"/>
  <c r="C482"/>
  <c r="C483"/>
  <c r="C484"/>
  <c r="C485"/>
  <c r="AB485" s="1"/>
  <c r="C486"/>
  <c r="C487"/>
  <c r="V487" s="1"/>
  <c r="J487" s="1"/>
  <c r="C488"/>
  <c r="C489"/>
  <c r="C490"/>
  <c r="C491"/>
  <c r="V491" s="1"/>
  <c r="R491" s="1"/>
  <c r="C492"/>
  <c r="C493"/>
  <c r="V493" s="1"/>
  <c r="J493" s="1"/>
  <c r="C494"/>
  <c r="C495"/>
  <c r="V495" s="1"/>
  <c r="C496"/>
  <c r="C497"/>
  <c r="C498"/>
  <c r="C499"/>
  <c r="V499" s="1"/>
  <c r="C500"/>
  <c r="C501"/>
  <c r="C502"/>
  <c r="C503"/>
  <c r="C504"/>
  <c r="C505"/>
  <c r="V505" s="1"/>
  <c r="J505" s="1"/>
  <c r="C506"/>
  <c r="V506" s="1"/>
  <c r="C507"/>
  <c r="V507" s="1"/>
  <c r="I507" s="1"/>
  <c r="C508"/>
  <c r="C509"/>
  <c r="C510"/>
  <c r="C511"/>
  <c r="V511" s="1"/>
  <c r="C512"/>
  <c r="C513"/>
  <c r="V513" s="1"/>
  <c r="H513" s="1"/>
  <c r="C514"/>
  <c r="V514" s="1"/>
  <c r="I514" s="1"/>
  <c r="C515"/>
  <c r="V515" s="1"/>
  <c r="C516"/>
  <c r="C517"/>
  <c r="V517" s="1"/>
  <c r="J517" s="1"/>
  <c r="C518"/>
  <c r="C519"/>
  <c r="V519" s="1"/>
  <c r="F519" s="1"/>
  <c r="C520"/>
  <c r="C521"/>
  <c r="AB521" s="1"/>
  <c r="C522"/>
  <c r="C523"/>
  <c r="V523" s="1"/>
  <c r="C524"/>
  <c r="C525"/>
  <c r="V525" s="1"/>
  <c r="R525" s="1"/>
  <c r="C526"/>
  <c r="C527"/>
  <c r="V527" s="1"/>
  <c r="F527" s="1"/>
  <c r="C528"/>
  <c r="C529"/>
  <c r="V529" s="1"/>
  <c r="E529" s="1"/>
  <c r="X529" s="1"/>
  <c r="C530"/>
  <c r="C531"/>
  <c r="V531" s="1"/>
  <c r="J531" s="1"/>
  <c r="C532"/>
  <c r="C533"/>
  <c r="C534"/>
  <c r="C535"/>
  <c r="C536"/>
  <c r="C537"/>
  <c r="V537" s="1"/>
  <c r="F537" s="1"/>
  <c r="C538"/>
  <c r="C539"/>
  <c r="V539" s="1"/>
  <c r="H539" s="1"/>
  <c r="C540"/>
  <c r="C541"/>
  <c r="V541" s="1"/>
  <c r="R541" s="1"/>
  <c r="C542"/>
  <c r="C543"/>
  <c r="V543" s="1"/>
  <c r="C544"/>
  <c r="C545"/>
  <c r="AB545" s="1"/>
  <c r="C546"/>
  <c r="C547"/>
  <c r="V547" s="1"/>
  <c r="H547" s="1"/>
  <c r="C548"/>
  <c r="C549"/>
  <c r="V549" s="1"/>
  <c r="E549" s="1"/>
  <c r="X549" s="1"/>
  <c r="C550"/>
  <c r="V550" s="1"/>
  <c r="C551"/>
  <c r="C552"/>
  <c r="C553"/>
  <c r="AB553" s="1"/>
  <c r="C554"/>
  <c r="V554" s="1"/>
  <c r="C555"/>
  <c r="V555" s="1"/>
  <c r="C556"/>
  <c r="C557"/>
  <c r="C558"/>
  <c r="C559"/>
  <c r="V559" s="1"/>
  <c r="C560"/>
  <c r="C561"/>
  <c r="C562"/>
  <c r="C563"/>
  <c r="V563" s="1"/>
  <c r="C564"/>
  <c r="C565"/>
  <c r="C566"/>
  <c r="C567"/>
  <c r="V567" s="1"/>
  <c r="C568"/>
  <c r="C569"/>
  <c r="V569" s="1"/>
  <c r="J569" s="1"/>
  <c r="C570"/>
  <c r="C571"/>
  <c r="V571" s="1"/>
  <c r="F571" s="1"/>
  <c r="C572"/>
  <c r="C573"/>
  <c r="V573" s="1"/>
  <c r="R573" s="1"/>
  <c r="C574"/>
  <c r="V574" s="1"/>
  <c r="C575"/>
  <c r="V575" s="1"/>
  <c r="C576"/>
  <c r="C577"/>
  <c r="AB577" s="1"/>
  <c r="C578"/>
  <c r="C579"/>
  <c r="V579" s="1"/>
  <c r="J579" s="1"/>
  <c r="C580"/>
  <c r="C581"/>
  <c r="V581" s="1"/>
  <c r="C582"/>
  <c r="C583"/>
  <c r="V583" s="1"/>
  <c r="C584"/>
  <c r="C585"/>
  <c r="AB585" s="1"/>
  <c r="C586"/>
  <c r="C587"/>
  <c r="V587" s="1"/>
  <c r="I587" s="1"/>
  <c r="C588"/>
  <c r="C589"/>
  <c r="V589" s="1"/>
  <c r="H589" s="1"/>
  <c r="C590"/>
  <c r="V590" s="1"/>
  <c r="C591"/>
  <c r="V591" s="1"/>
  <c r="H591" s="1"/>
  <c r="C592"/>
  <c r="C593"/>
  <c r="AB593" s="1"/>
  <c r="C594"/>
  <c r="C595"/>
  <c r="V595" s="1"/>
  <c r="J595" s="1"/>
  <c r="C596"/>
  <c r="C597"/>
  <c r="C598"/>
  <c r="C599"/>
  <c r="V599" s="1"/>
  <c r="C600"/>
  <c r="C601"/>
  <c r="V601" s="1"/>
  <c r="C602"/>
  <c r="C603"/>
  <c r="V603" s="1"/>
  <c r="C604"/>
  <c r="C605"/>
  <c r="V605" s="1"/>
  <c r="R605" s="1"/>
  <c r="C606"/>
  <c r="C607"/>
  <c r="V607" s="1"/>
  <c r="I607" s="1"/>
  <c r="C608"/>
  <c r="C609"/>
  <c r="C610"/>
  <c r="V610" s="1"/>
  <c r="C611"/>
  <c r="V611" s="1"/>
  <c r="J611" s="1"/>
  <c r="C612"/>
  <c r="C613"/>
  <c r="C614"/>
  <c r="C615"/>
  <c r="V615" s="1"/>
  <c r="I615" s="1"/>
  <c r="C616"/>
  <c r="C617"/>
  <c r="C618"/>
  <c r="C619"/>
  <c r="V619" s="1"/>
  <c r="H619" s="1"/>
  <c r="C620"/>
  <c r="C621"/>
  <c r="V621" s="1"/>
  <c r="C622"/>
  <c r="C623"/>
  <c r="V623" s="1"/>
  <c r="F623" s="1"/>
  <c r="C624"/>
  <c r="C625"/>
  <c r="AB625" s="1"/>
  <c r="C626"/>
  <c r="C627"/>
  <c r="V627" s="1"/>
  <c r="C628"/>
  <c r="C629"/>
  <c r="C630"/>
  <c r="C631"/>
  <c r="V631" s="1"/>
  <c r="J631" s="1"/>
  <c r="C632"/>
  <c r="C633"/>
  <c r="V633" s="1"/>
  <c r="I633" s="1"/>
  <c r="C634"/>
  <c r="V634" s="1"/>
  <c r="C635"/>
  <c r="V635" s="1"/>
  <c r="C636"/>
  <c r="C637"/>
  <c r="V637" s="1"/>
  <c r="H637" s="1"/>
  <c r="C638"/>
  <c r="V638" s="1"/>
  <c r="C639"/>
  <c r="V639" s="1"/>
  <c r="J639" s="1"/>
  <c r="C640"/>
  <c r="C641"/>
  <c r="C642"/>
  <c r="C643"/>
  <c r="V643" s="1"/>
  <c r="C644"/>
  <c r="C645"/>
  <c r="C646"/>
  <c r="C647"/>
  <c r="V647" s="1"/>
  <c r="C648"/>
  <c r="C649"/>
  <c r="V649" s="1"/>
  <c r="C650"/>
  <c r="C651"/>
  <c r="V651" s="1"/>
  <c r="C652"/>
  <c r="C653"/>
  <c r="C654"/>
  <c r="V654" s="1"/>
  <c r="R654" s="1"/>
  <c r="C655"/>
  <c r="V655" s="1"/>
  <c r="C656"/>
  <c r="C657"/>
  <c r="AB657" s="1"/>
  <c r="C658"/>
  <c r="V658" s="1"/>
  <c r="R658" s="1"/>
  <c r="C659"/>
  <c r="V659" s="1"/>
  <c r="C660"/>
  <c r="C661"/>
  <c r="V661" s="1"/>
  <c r="E661" s="1"/>
  <c r="X661" s="1"/>
  <c r="C662"/>
  <c r="C663"/>
  <c r="V663" s="1"/>
  <c r="C664"/>
  <c r="C665"/>
  <c r="C666"/>
  <c r="C667"/>
  <c r="V667" s="1"/>
  <c r="C668"/>
  <c r="C669"/>
  <c r="V669" s="1"/>
  <c r="J669" s="1"/>
  <c r="C670"/>
  <c r="V670" s="1"/>
  <c r="J670" s="1"/>
  <c r="C671"/>
  <c r="V671" s="1"/>
  <c r="C672"/>
  <c r="C673"/>
  <c r="C674"/>
  <c r="C675"/>
  <c r="V675" s="1"/>
  <c r="I675" s="1"/>
  <c r="C676"/>
  <c r="C677"/>
  <c r="C678"/>
  <c r="C679"/>
  <c r="V679" s="1"/>
  <c r="F679" s="1"/>
  <c r="C680"/>
  <c r="C681"/>
  <c r="AB681" s="1"/>
  <c r="C682"/>
  <c r="V682" s="1"/>
  <c r="C683"/>
  <c r="V683" s="1"/>
  <c r="J683" s="1"/>
  <c r="C684"/>
  <c r="C685"/>
  <c r="C686"/>
  <c r="C687"/>
  <c r="V687" s="1"/>
  <c r="C688"/>
  <c r="C689"/>
  <c r="AB689" s="1"/>
  <c r="C690"/>
  <c r="C691"/>
  <c r="V691" s="1"/>
  <c r="C692"/>
  <c r="C693"/>
  <c r="V693" s="1"/>
  <c r="E693" s="1"/>
  <c r="X693" s="1"/>
  <c r="C694"/>
  <c r="C695"/>
  <c r="V695" s="1"/>
  <c r="C696"/>
  <c r="C697"/>
  <c r="C698"/>
  <c r="V698" s="1"/>
  <c r="H698" s="1"/>
  <c r="C699"/>
  <c r="V699" s="1"/>
  <c r="C700"/>
  <c r="C701"/>
  <c r="C702"/>
  <c r="V702" s="1"/>
  <c r="C703"/>
  <c r="V703" s="1"/>
  <c r="J703" s="1"/>
  <c r="C704"/>
  <c r="C705"/>
  <c r="C706"/>
  <c r="C707"/>
  <c r="V707" s="1"/>
  <c r="J707" s="1"/>
  <c r="C708"/>
  <c r="C709"/>
  <c r="C710"/>
  <c r="C711"/>
  <c r="V711" s="1"/>
  <c r="C712"/>
  <c r="C713"/>
  <c r="V713" s="1"/>
  <c r="J713" s="1"/>
  <c r="C714"/>
  <c r="C715"/>
  <c r="V715" s="1"/>
  <c r="C716"/>
  <c r="C717"/>
  <c r="V717" s="1"/>
  <c r="R717" s="1"/>
  <c r="C718"/>
  <c r="C719"/>
  <c r="V719" s="1"/>
  <c r="C720"/>
  <c r="C721"/>
  <c r="AB721" s="1"/>
  <c r="C722"/>
  <c r="C723"/>
  <c r="V723" s="1"/>
  <c r="C724"/>
  <c r="C725"/>
  <c r="C726"/>
  <c r="C727"/>
  <c r="V727" s="1"/>
  <c r="F727" s="1"/>
  <c r="C728"/>
  <c r="C729"/>
  <c r="V729" s="1"/>
  <c r="C730"/>
  <c r="C731"/>
  <c r="V731" s="1"/>
  <c r="F731" s="1"/>
  <c r="C732"/>
  <c r="C733"/>
  <c r="V733" s="1"/>
  <c r="C734"/>
  <c r="C735"/>
  <c r="V735" s="1"/>
  <c r="J735" s="1"/>
  <c r="C736"/>
  <c r="C737"/>
  <c r="C738"/>
  <c r="C739"/>
  <c r="V739" s="1"/>
  <c r="I739" s="1"/>
  <c r="C740"/>
  <c r="C741"/>
  <c r="C742"/>
  <c r="C743"/>
  <c r="V743" s="1"/>
  <c r="F743" s="1"/>
  <c r="C744"/>
  <c r="C745"/>
  <c r="C746"/>
  <c r="C747"/>
  <c r="V747" s="1"/>
  <c r="C748"/>
  <c r="C749"/>
  <c r="V749" s="1"/>
  <c r="I749" s="1"/>
  <c r="C750"/>
  <c r="C751"/>
  <c r="V751" s="1"/>
  <c r="C752"/>
  <c r="C753"/>
  <c r="AB753" s="1"/>
  <c r="C754"/>
  <c r="C755"/>
  <c r="V755" s="1"/>
  <c r="F755" s="1"/>
  <c r="C756"/>
  <c r="C757"/>
  <c r="V757" s="1"/>
  <c r="C758"/>
  <c r="C759"/>
  <c r="V759" s="1"/>
  <c r="H759" s="1"/>
  <c r="C760"/>
  <c r="C761"/>
  <c r="V761" s="1"/>
  <c r="C762"/>
  <c r="C763"/>
  <c r="V763" s="1"/>
  <c r="J763" s="1"/>
  <c r="C764"/>
  <c r="C765"/>
  <c r="C766"/>
  <c r="V766" s="1"/>
  <c r="J766" s="1"/>
  <c r="C767"/>
  <c r="V767" s="1"/>
  <c r="C768"/>
  <c r="C769"/>
  <c r="C770"/>
  <c r="C771"/>
  <c r="V771" s="1"/>
  <c r="C772"/>
  <c r="C773"/>
  <c r="C774"/>
  <c r="C775"/>
  <c r="V775" s="1"/>
  <c r="C776"/>
  <c r="C777"/>
  <c r="C778"/>
  <c r="C779"/>
  <c r="V779" s="1"/>
  <c r="C780"/>
  <c r="C781"/>
  <c r="V781" s="1"/>
  <c r="C782"/>
  <c r="C783"/>
  <c r="V783" s="1"/>
  <c r="C784"/>
  <c r="C785"/>
  <c r="V785" s="1"/>
  <c r="J785" s="1"/>
  <c r="C786"/>
  <c r="C787"/>
  <c r="V787" s="1"/>
  <c r="R787" s="1"/>
  <c r="C788"/>
  <c r="C789"/>
  <c r="V789" s="1"/>
  <c r="E789" s="1"/>
  <c r="X789" s="1"/>
  <c r="C790"/>
  <c r="V790" s="1"/>
  <c r="J790" s="1"/>
  <c r="C791"/>
  <c r="V791" s="1"/>
  <c r="J791" s="1"/>
  <c r="C792"/>
  <c r="C793"/>
  <c r="V793" s="1"/>
  <c r="H793" s="1"/>
  <c r="C794"/>
  <c r="C795"/>
  <c r="V795" s="1"/>
  <c r="F795" s="1"/>
  <c r="C796"/>
  <c r="C797"/>
  <c r="AB797" s="1"/>
  <c r="C798"/>
  <c r="C799"/>
  <c r="V799" s="1"/>
  <c r="C800"/>
  <c r="C801"/>
  <c r="C802"/>
  <c r="C803"/>
  <c r="V803" s="1"/>
  <c r="R803" s="1"/>
  <c r="C804"/>
  <c r="C805"/>
  <c r="AB805" s="1"/>
  <c r="C806"/>
  <c r="C807"/>
  <c r="V807" s="1"/>
  <c r="C808"/>
  <c r="C809"/>
  <c r="V809" s="1"/>
  <c r="H809" s="1"/>
  <c r="C810"/>
  <c r="C811"/>
  <c r="V811" s="1"/>
  <c r="C812"/>
  <c r="C813"/>
  <c r="C814"/>
  <c r="C815"/>
  <c r="V815" s="1"/>
  <c r="C816"/>
  <c r="C817"/>
  <c r="C818"/>
  <c r="C819"/>
  <c r="V819" s="1"/>
  <c r="C820"/>
  <c r="C821"/>
  <c r="C822"/>
  <c r="V822" s="1"/>
  <c r="R822" s="1"/>
  <c r="C823"/>
  <c r="V823" s="1"/>
  <c r="I823" s="1"/>
  <c r="C824"/>
  <c r="C825"/>
  <c r="C826"/>
  <c r="C827"/>
  <c r="V827" s="1"/>
  <c r="R827" s="1"/>
  <c r="C828"/>
  <c r="C829"/>
  <c r="AB829" s="1"/>
  <c r="C830"/>
  <c r="V830" s="1"/>
  <c r="C831"/>
  <c r="V831" s="1"/>
  <c r="C832"/>
  <c r="C833"/>
  <c r="C834"/>
  <c r="C835"/>
  <c r="V835" s="1"/>
  <c r="C836"/>
  <c r="C837"/>
  <c r="V837" s="1"/>
  <c r="E837" s="1"/>
  <c r="X837" s="1"/>
  <c r="C838"/>
  <c r="C839"/>
  <c r="V839" s="1"/>
  <c r="I839" s="1"/>
  <c r="C840"/>
  <c r="C841"/>
  <c r="C842"/>
  <c r="C843"/>
  <c r="V843" s="1"/>
  <c r="C844"/>
  <c r="C845"/>
  <c r="V845" s="1"/>
  <c r="I845" s="1"/>
  <c r="C846"/>
  <c r="C847"/>
  <c r="V847" s="1"/>
  <c r="C848"/>
  <c r="C849"/>
  <c r="C850"/>
  <c r="C851"/>
  <c r="V851" s="1"/>
  <c r="C852"/>
  <c r="C853"/>
  <c r="C854"/>
  <c r="V854" s="1"/>
  <c r="C855"/>
  <c r="V855" s="1"/>
  <c r="H855" s="1"/>
  <c r="C856"/>
  <c r="C857"/>
  <c r="C858"/>
  <c r="C859"/>
  <c r="V859" s="1"/>
  <c r="F859" s="1"/>
  <c r="C860"/>
  <c r="C861"/>
  <c r="V861" s="1"/>
  <c r="C862"/>
  <c r="C863"/>
  <c r="V863" s="1"/>
  <c r="H863" s="1"/>
  <c r="C864"/>
  <c r="C865"/>
  <c r="C866"/>
  <c r="C867"/>
  <c r="V867" s="1"/>
  <c r="C868"/>
  <c r="C869"/>
  <c r="C870"/>
  <c r="C871"/>
  <c r="V871" s="1"/>
  <c r="C872"/>
  <c r="C873"/>
  <c r="V873" s="1"/>
  <c r="C874"/>
  <c r="C875"/>
  <c r="V875" s="1"/>
  <c r="I875" s="1"/>
  <c r="C876"/>
  <c r="C877"/>
  <c r="AB877" s="1"/>
  <c r="C878"/>
  <c r="C879"/>
  <c r="V879" s="1"/>
  <c r="H879" s="1"/>
  <c r="C880"/>
  <c r="C881"/>
  <c r="C882"/>
  <c r="V882" s="1"/>
  <c r="J882" s="1"/>
  <c r="C883"/>
  <c r="V883" s="1"/>
  <c r="F883" s="1"/>
  <c r="C884"/>
  <c r="C885"/>
  <c r="C886"/>
  <c r="C887"/>
  <c r="V887" s="1"/>
  <c r="R887" s="1"/>
  <c r="C888"/>
  <c r="C889"/>
  <c r="C890"/>
  <c r="C891"/>
  <c r="V891" s="1"/>
  <c r="C892"/>
  <c r="C893"/>
  <c r="C894"/>
  <c r="C895"/>
  <c r="V895" s="1"/>
  <c r="C896"/>
  <c r="C897"/>
  <c r="C898"/>
  <c r="C899"/>
  <c r="V899" s="1"/>
  <c r="R899" s="1"/>
  <c r="C900"/>
  <c r="C901"/>
  <c r="V901" s="1"/>
  <c r="C902"/>
  <c r="C903"/>
  <c r="V903" s="1"/>
  <c r="C904"/>
  <c r="C905"/>
  <c r="V905" s="1"/>
  <c r="C906"/>
  <c r="C907"/>
  <c r="V907" s="1"/>
  <c r="H907" s="1"/>
  <c r="C908"/>
  <c r="C909"/>
  <c r="C910"/>
  <c r="C911"/>
  <c r="V911" s="1"/>
  <c r="C912"/>
  <c r="C913"/>
  <c r="C914"/>
  <c r="C915"/>
  <c r="V915" s="1"/>
  <c r="C916"/>
  <c r="C917"/>
  <c r="C918"/>
  <c r="C919"/>
  <c r="V919" s="1"/>
  <c r="C920"/>
  <c r="C921"/>
  <c r="V921" s="1"/>
  <c r="F921" s="1"/>
  <c r="C922"/>
  <c r="V922" s="1"/>
  <c r="H922" s="1"/>
  <c r="C923"/>
  <c r="V923" s="1"/>
  <c r="C924"/>
  <c r="C925"/>
  <c r="V925" s="1"/>
  <c r="C926"/>
  <c r="C927"/>
  <c r="C928"/>
  <c r="C929"/>
  <c r="C930"/>
  <c r="C931"/>
  <c r="V931" s="1"/>
  <c r="F931" s="1"/>
  <c r="C932"/>
  <c r="C933"/>
  <c r="AB933" s="1"/>
  <c r="C934"/>
  <c r="C935"/>
  <c r="V935" s="1"/>
  <c r="I935" s="1"/>
  <c r="C936"/>
  <c r="C937"/>
  <c r="C938"/>
  <c r="C939"/>
  <c r="V939" s="1"/>
  <c r="F939" s="1"/>
  <c r="C940"/>
  <c r="C941"/>
  <c r="C942"/>
  <c r="V942" s="1"/>
  <c r="C943"/>
  <c r="V943" s="1"/>
  <c r="C944"/>
  <c r="C945"/>
  <c r="V945" s="1"/>
  <c r="E945" s="1"/>
  <c r="X945" s="1"/>
  <c r="C946"/>
  <c r="V946" s="1"/>
  <c r="C947"/>
  <c r="V947" s="1"/>
  <c r="C948"/>
  <c r="C949"/>
  <c r="V949" s="1"/>
  <c r="C950"/>
  <c r="C951"/>
  <c r="V951" s="1"/>
  <c r="C952"/>
  <c r="C953"/>
  <c r="V953" s="1"/>
  <c r="R953" s="1"/>
  <c r="C954"/>
  <c r="C955"/>
  <c r="V955" s="1"/>
  <c r="C956"/>
  <c r="C957"/>
  <c r="C958"/>
  <c r="C959"/>
  <c r="V959" s="1"/>
  <c r="C960"/>
  <c r="C961"/>
  <c r="C962"/>
  <c r="C963"/>
  <c r="V963" s="1"/>
  <c r="C964"/>
  <c r="C965"/>
  <c r="C966"/>
  <c r="C967"/>
  <c r="V967" s="1"/>
  <c r="C968"/>
  <c r="C969"/>
  <c r="C970"/>
  <c r="C971"/>
  <c r="V971" s="1"/>
  <c r="C972"/>
  <c r="C973"/>
  <c r="C974"/>
  <c r="C975"/>
  <c r="V975" s="1"/>
  <c r="R975" s="1"/>
  <c r="C976"/>
  <c r="C977"/>
  <c r="V977" s="1"/>
  <c r="E977" s="1"/>
  <c r="X977" s="1"/>
  <c r="C978"/>
  <c r="C979"/>
  <c r="C980"/>
  <c r="C981"/>
  <c r="V981" s="1"/>
  <c r="C982"/>
  <c r="C983"/>
  <c r="V983" s="1"/>
  <c r="H983" s="1"/>
  <c r="C984"/>
  <c r="C985"/>
  <c r="C986"/>
  <c r="C987"/>
  <c r="V987" s="1"/>
  <c r="E987" s="1"/>
  <c r="X987" s="1"/>
  <c r="C988"/>
  <c r="C989"/>
  <c r="V989" s="1"/>
  <c r="C990"/>
  <c r="C991"/>
  <c r="V991" s="1"/>
  <c r="C992"/>
  <c r="C993"/>
  <c r="V993" s="1"/>
  <c r="E993" s="1"/>
  <c r="X993" s="1"/>
  <c r="C994"/>
  <c r="C995"/>
  <c r="V995" s="1"/>
  <c r="C996"/>
  <c r="C997"/>
  <c r="C998"/>
  <c r="C999"/>
  <c r="V999" s="1"/>
  <c r="J999" s="1"/>
  <c r="C1000"/>
  <c r="C1001"/>
  <c r="C1002"/>
  <c r="C1003"/>
  <c r="V1003" s="1"/>
  <c r="C1004"/>
  <c r="C1005"/>
  <c r="C1006"/>
  <c r="C1007"/>
  <c r="V1007" s="1"/>
  <c r="C1008"/>
  <c r="C1009"/>
  <c r="C1010"/>
  <c r="C1011"/>
  <c r="V1011" s="1"/>
  <c r="F1011" s="1"/>
  <c r="C1012"/>
  <c r="C1013"/>
  <c r="V1013" s="1"/>
  <c r="C1014"/>
  <c r="C1015"/>
  <c r="V1015" s="1"/>
  <c r="C1016"/>
  <c r="C1017"/>
  <c r="C1018"/>
  <c r="C1019"/>
  <c r="V1019" s="1"/>
  <c r="C1020"/>
  <c r="C1021"/>
  <c r="C1022"/>
  <c r="C1023"/>
  <c r="V1023" s="1"/>
  <c r="I1023" s="1"/>
  <c r="C1024"/>
  <c r="C1025"/>
  <c r="C1026"/>
  <c r="C1027"/>
  <c r="V1027" s="1"/>
  <c r="C1028"/>
  <c r="C1029"/>
  <c r="V1029" s="1"/>
  <c r="C1030"/>
  <c r="C1031"/>
  <c r="V1031" s="1"/>
  <c r="I1031" s="1"/>
  <c r="C1032"/>
  <c r="C1033"/>
  <c r="V1033" s="1"/>
  <c r="C1034"/>
  <c r="C1035"/>
  <c r="V1035" s="1"/>
  <c r="C1036"/>
  <c r="C1037"/>
  <c r="C1038"/>
  <c r="V1038" s="1"/>
  <c r="C1039"/>
  <c r="V1039" s="1"/>
  <c r="C1040"/>
  <c r="C1041"/>
  <c r="V1041" s="1"/>
  <c r="E1041" s="1"/>
  <c r="X1041" s="1"/>
  <c r="C1042"/>
  <c r="V1042" s="1"/>
  <c r="H1042" s="1"/>
  <c r="C1043"/>
  <c r="V1043" s="1"/>
  <c r="E1043" s="1"/>
  <c r="X1043" s="1"/>
  <c r="C1044"/>
  <c r="C1045"/>
  <c r="C1046"/>
  <c r="C1047"/>
  <c r="V1047" s="1"/>
  <c r="R1047" s="1"/>
  <c r="C1048"/>
  <c r="C1049"/>
  <c r="V1049" s="1"/>
  <c r="E1049" s="1"/>
  <c r="X1049" s="1"/>
  <c r="C1050"/>
  <c r="C1051"/>
  <c r="V1051" s="1"/>
  <c r="C1052"/>
  <c r="C1053"/>
  <c r="V1053" s="1"/>
  <c r="J1053" s="1"/>
  <c r="C1054"/>
  <c r="C1055"/>
  <c r="V1055" s="1"/>
  <c r="C1056"/>
  <c r="C1057"/>
  <c r="AB1057" s="1"/>
  <c r="C1058"/>
  <c r="C1059"/>
  <c r="V1059" s="1"/>
  <c r="C1060"/>
  <c r="C1061"/>
  <c r="V1061" s="1"/>
  <c r="C1062"/>
  <c r="C1063"/>
  <c r="V1063" s="1"/>
  <c r="C1064"/>
  <c r="C1065"/>
  <c r="C1066"/>
  <c r="C1067"/>
  <c r="V1067" s="1"/>
  <c r="I1067" s="1"/>
  <c r="C1068"/>
  <c r="C1069"/>
  <c r="V1069" s="1"/>
  <c r="C1070"/>
  <c r="C1071"/>
  <c r="V1071" s="1"/>
  <c r="C1072"/>
  <c r="C1073"/>
  <c r="C1074"/>
  <c r="V1074" s="1"/>
  <c r="H1074" s="1"/>
  <c r="C1075"/>
  <c r="V1075" s="1"/>
  <c r="C1076"/>
  <c r="C1077"/>
  <c r="C1078"/>
  <c r="C1079"/>
  <c r="V1079" s="1"/>
  <c r="C1080"/>
  <c r="C1081"/>
  <c r="C1082"/>
  <c r="C1083"/>
  <c r="V1083" s="1"/>
  <c r="R1083" s="1"/>
  <c r="C1084"/>
  <c r="C1085"/>
  <c r="C1086"/>
  <c r="V1086" s="1"/>
  <c r="J1086" s="1"/>
  <c r="C1087"/>
  <c r="V1087" s="1"/>
  <c r="C1088"/>
  <c r="C1089"/>
  <c r="C1090"/>
  <c r="C1091"/>
  <c r="V1091" s="1"/>
  <c r="C1092"/>
  <c r="C1093"/>
  <c r="V1093" s="1"/>
  <c r="C1094"/>
  <c r="C1095"/>
  <c r="V1095" s="1"/>
  <c r="C1096"/>
  <c r="C1097"/>
  <c r="C1098"/>
  <c r="C1099"/>
  <c r="V1099" s="1"/>
  <c r="F1099" s="1"/>
  <c r="C1100"/>
  <c r="C1101"/>
  <c r="V1101" s="1"/>
  <c r="J1101" s="1"/>
  <c r="C1102"/>
  <c r="V1102" s="1"/>
  <c r="C1103"/>
  <c r="V1103" s="1"/>
  <c r="I1103" s="1"/>
  <c r="C1104"/>
  <c r="C1105"/>
  <c r="C1106"/>
  <c r="C1107"/>
  <c r="V1107" s="1"/>
  <c r="I1107" s="1"/>
  <c r="C1108"/>
  <c r="C1109"/>
  <c r="C1110"/>
  <c r="C1111"/>
  <c r="V1111" s="1"/>
  <c r="H1111" s="1"/>
  <c r="C1112"/>
  <c r="C1113"/>
  <c r="V1113" s="1"/>
  <c r="E1113" s="1"/>
  <c r="X1113" s="1"/>
  <c r="C1114"/>
  <c r="C1115"/>
  <c r="V1115" s="1"/>
  <c r="C1116"/>
  <c r="V1116" s="1"/>
  <c r="E1116" s="1"/>
  <c r="X1116" s="1"/>
  <c r="C1117"/>
  <c r="V1117" s="1"/>
  <c r="C1118"/>
  <c r="C1119"/>
  <c r="V1119" s="1"/>
  <c r="E1119" s="1"/>
  <c r="X1119" s="1"/>
  <c r="C1120"/>
  <c r="C1121"/>
  <c r="C1122"/>
  <c r="C1123"/>
  <c r="V1123" s="1"/>
  <c r="I1123" s="1"/>
  <c r="C1124"/>
  <c r="C1125"/>
  <c r="V1125" s="1"/>
  <c r="C1126"/>
  <c r="C1127"/>
  <c r="V1127" s="1"/>
  <c r="C1128"/>
  <c r="C1129"/>
  <c r="AB1129" s="1"/>
  <c r="C1130"/>
  <c r="C1131"/>
  <c r="C1132"/>
  <c r="V1132" s="1"/>
  <c r="E1132" s="1"/>
  <c r="X1132" s="1"/>
  <c r="C1133"/>
  <c r="C1134"/>
  <c r="C1135"/>
  <c r="V1135" s="1"/>
  <c r="I1135" s="1"/>
  <c r="C1136"/>
  <c r="V1136" s="1"/>
  <c r="E1136" s="1"/>
  <c r="X1136" s="1"/>
  <c r="C1137"/>
  <c r="C1138"/>
  <c r="C1139"/>
  <c r="V1139" s="1"/>
  <c r="C1140"/>
  <c r="V1140" s="1"/>
  <c r="E1140" s="1"/>
  <c r="X1140" s="1"/>
  <c r="C1141"/>
  <c r="C1142"/>
  <c r="C1143"/>
  <c r="V1143" s="1"/>
  <c r="J1143" s="1"/>
  <c r="C1144"/>
  <c r="C1145"/>
  <c r="V1145" s="1"/>
  <c r="C1146"/>
  <c r="C1147"/>
  <c r="C1148"/>
  <c r="V1148" s="1"/>
  <c r="E1148" s="1"/>
  <c r="X1148" s="1"/>
  <c r="C1149"/>
  <c r="C1150"/>
  <c r="C1151"/>
  <c r="V1151" s="1"/>
  <c r="I1151" s="1"/>
  <c r="C1152"/>
  <c r="C1153"/>
  <c r="AB1153" s="1"/>
  <c r="C1154"/>
  <c r="C1155"/>
  <c r="V1155" s="1"/>
  <c r="R1155" s="1"/>
  <c r="C1156"/>
  <c r="C1157"/>
  <c r="V1157" s="1"/>
  <c r="J1157" s="1"/>
  <c r="C1158"/>
  <c r="C1159"/>
  <c r="V1159" s="1"/>
  <c r="I1159" s="1"/>
  <c r="C1160"/>
  <c r="C1161"/>
  <c r="C1162"/>
  <c r="C1163"/>
  <c r="V1163" s="1"/>
  <c r="C1164"/>
  <c r="V1164" s="1"/>
  <c r="E1164" s="1"/>
  <c r="X1164" s="1"/>
  <c r="C1165"/>
  <c r="C1166"/>
  <c r="C1167"/>
  <c r="V1167" s="1"/>
  <c r="F1167" s="1"/>
  <c r="C1168"/>
  <c r="V1168" s="1"/>
  <c r="E1168" s="1"/>
  <c r="X1168" s="1"/>
  <c r="C1169"/>
  <c r="C1170"/>
  <c r="C1171"/>
  <c r="C1172"/>
  <c r="V1172" s="1"/>
  <c r="E1172" s="1"/>
  <c r="X1172" s="1"/>
  <c r="C1173"/>
  <c r="C1174"/>
  <c r="C1175"/>
  <c r="V1175" s="1"/>
  <c r="C1176"/>
  <c r="C1177"/>
  <c r="C1178"/>
  <c r="C1179"/>
  <c r="AB1179" s="1"/>
  <c r="C1180"/>
  <c r="V1180" s="1"/>
  <c r="E1180" s="1"/>
  <c r="X1180" s="1"/>
  <c r="C1181"/>
  <c r="C1182"/>
  <c r="C1183"/>
  <c r="V1183" s="1"/>
  <c r="I1183" s="1"/>
  <c r="C1184"/>
  <c r="C1185"/>
  <c r="V1185" s="1"/>
  <c r="C1186"/>
  <c r="C1187"/>
  <c r="V1187" s="1"/>
  <c r="C1188"/>
  <c r="C1189"/>
  <c r="V1189" s="1"/>
  <c r="C1190"/>
  <c r="C1191"/>
  <c r="V1191" s="1"/>
  <c r="I1191" s="1"/>
  <c r="C1192"/>
  <c r="C1193"/>
  <c r="V1193" s="1"/>
  <c r="E1193" s="1"/>
  <c r="X1193" s="1"/>
  <c r="C1194"/>
  <c r="C1195"/>
  <c r="V1195" s="1"/>
  <c r="C1196"/>
  <c r="V1196" s="1"/>
  <c r="E1196" s="1"/>
  <c r="X1196" s="1"/>
  <c r="C1197"/>
  <c r="C1198"/>
  <c r="C1199"/>
  <c r="V1199" s="1"/>
  <c r="F1199" s="1"/>
  <c r="C1200"/>
  <c r="V1200" s="1"/>
  <c r="E1200" s="1"/>
  <c r="X1200" s="1"/>
  <c r="C1201"/>
  <c r="C1202"/>
  <c r="C1203"/>
  <c r="C1204"/>
  <c r="V1204" s="1"/>
  <c r="E1204" s="1"/>
  <c r="X1204" s="1"/>
  <c r="C1205"/>
  <c r="C1206"/>
  <c r="C1207"/>
  <c r="V1207" s="1"/>
  <c r="G1207" s="1"/>
  <c r="C1208"/>
  <c r="C1209"/>
  <c r="C1210"/>
  <c r="C1211"/>
  <c r="V1211" s="1"/>
  <c r="C1212"/>
  <c r="V1212" s="1"/>
  <c r="E1212" s="1"/>
  <c r="X1212" s="1"/>
  <c r="C1213"/>
  <c r="C1214"/>
  <c r="C1215"/>
  <c r="V1215" s="1"/>
  <c r="F1215" s="1"/>
  <c r="C1216"/>
  <c r="C1217"/>
  <c r="C1218"/>
  <c r="C1219"/>
  <c r="V1219" s="1"/>
  <c r="H1219" s="1"/>
  <c r="C1220"/>
  <c r="C1221"/>
  <c r="V1221" s="1"/>
  <c r="C1222"/>
  <c r="C1223"/>
  <c r="V1223" s="1"/>
  <c r="C1224"/>
  <c r="C1225"/>
  <c r="C1226"/>
  <c r="C1227"/>
  <c r="V1227" s="1"/>
  <c r="J1227" s="1"/>
  <c r="C1228"/>
  <c r="V1228" s="1"/>
  <c r="E1228" s="1"/>
  <c r="X1228" s="1"/>
  <c r="C1229"/>
  <c r="C1230"/>
  <c r="C1231"/>
  <c r="V1231" s="1"/>
  <c r="F1231" s="1"/>
  <c r="C1232"/>
  <c r="V1232" s="1"/>
  <c r="E1232" s="1"/>
  <c r="X1232" s="1"/>
  <c r="C1233"/>
  <c r="C1234"/>
  <c r="C1235"/>
  <c r="V1235" s="1"/>
  <c r="C1236"/>
  <c r="V1236" s="1"/>
  <c r="E1236" s="1"/>
  <c r="X1236" s="1"/>
  <c r="C1237"/>
  <c r="C1238"/>
  <c r="C1239"/>
  <c r="V1239" s="1"/>
  <c r="R1239" s="1"/>
  <c r="C1240"/>
  <c r="C1241"/>
  <c r="C1242"/>
  <c r="C1243"/>
  <c r="V1243" s="1"/>
  <c r="I1243" s="1"/>
  <c r="C1244"/>
  <c r="V1244" s="1"/>
  <c r="E1244" s="1"/>
  <c r="X1244" s="1"/>
  <c r="C1245"/>
  <c r="C1246"/>
  <c r="C1247"/>
  <c r="V1247" s="1"/>
  <c r="J1247" s="1"/>
  <c r="C1248"/>
  <c r="C1249"/>
  <c r="V1249" s="1"/>
  <c r="E1249" s="1"/>
  <c r="X1249" s="1"/>
  <c r="C1250"/>
  <c r="V1250" s="1"/>
  <c r="C1251"/>
  <c r="V1251" s="1"/>
  <c r="C1252"/>
  <c r="C1253"/>
  <c r="V1253" s="1"/>
  <c r="H1253" s="1"/>
  <c r="C1254"/>
  <c r="C1255"/>
  <c r="V1255" s="1"/>
  <c r="C1256"/>
  <c r="C1257"/>
  <c r="V1257" s="1"/>
  <c r="E1257" s="1"/>
  <c r="X1257" s="1"/>
  <c r="C1258"/>
  <c r="C1259"/>
  <c r="V1259" s="1"/>
  <c r="F1259" s="1"/>
  <c r="C1260"/>
  <c r="V1260" s="1"/>
  <c r="E1260" s="1"/>
  <c r="X1260" s="1"/>
  <c r="C1261"/>
  <c r="C1262"/>
  <c r="C1263"/>
  <c r="V1263" s="1"/>
  <c r="C1264"/>
  <c r="V1264" s="1"/>
  <c r="E1264" s="1"/>
  <c r="X1264" s="1"/>
  <c r="C1265"/>
  <c r="C1266"/>
  <c r="C1267"/>
  <c r="V1267" s="1"/>
  <c r="J1267" s="1"/>
  <c r="C1268"/>
  <c r="V1268" s="1"/>
  <c r="E1268" s="1"/>
  <c r="X1268" s="1"/>
  <c r="C1269"/>
  <c r="C1270"/>
  <c r="C1271"/>
  <c r="V1271" s="1"/>
  <c r="F1271" s="1"/>
  <c r="C1272"/>
  <c r="C1273"/>
  <c r="C1274"/>
  <c r="C1275"/>
  <c r="C1276"/>
  <c r="V1276" s="1"/>
  <c r="E1276" s="1"/>
  <c r="X1276" s="1"/>
  <c r="C1277"/>
  <c r="C1278"/>
  <c r="V1278" s="1"/>
  <c r="J1278" s="1"/>
  <c r="C1279"/>
  <c r="V1279" s="1"/>
  <c r="R1279" s="1"/>
  <c r="C1280"/>
  <c r="C1281"/>
  <c r="C1282"/>
  <c r="C1283"/>
  <c r="V1283" s="1"/>
  <c r="F1283" s="1"/>
  <c r="C1284"/>
  <c r="C1285"/>
  <c r="V1285" s="1"/>
  <c r="C1286"/>
  <c r="C1287"/>
  <c r="V1287" s="1"/>
  <c r="C1288"/>
  <c r="C1289"/>
  <c r="C1290"/>
  <c r="C1291"/>
  <c r="V1291" s="1"/>
  <c r="C1292"/>
  <c r="V1292" s="1"/>
  <c r="E1292" s="1"/>
  <c r="X1292" s="1"/>
  <c r="C1293"/>
  <c r="C1294"/>
  <c r="C1295"/>
  <c r="V1295" s="1"/>
  <c r="H1295" s="1"/>
  <c r="C1296"/>
  <c r="V1296" s="1"/>
  <c r="E1296" s="1"/>
  <c r="X1296" s="1"/>
  <c r="C1297"/>
  <c r="C1298"/>
  <c r="C1299"/>
  <c r="V1299" s="1"/>
  <c r="I1299" s="1"/>
  <c r="C1300"/>
  <c r="V1300" s="1"/>
  <c r="E1300" s="1"/>
  <c r="X1300" s="1"/>
  <c r="C1301"/>
  <c r="C1302"/>
  <c r="V1302" s="1"/>
  <c r="C1303"/>
  <c r="C1304"/>
  <c r="C1305"/>
  <c r="C1306"/>
  <c r="C1307"/>
  <c r="V1307" s="1"/>
  <c r="C1308"/>
  <c r="V1308" s="1"/>
  <c r="E1308" s="1"/>
  <c r="X1308" s="1"/>
  <c r="C1309"/>
  <c r="AB1309" s="1"/>
  <c r="C1310"/>
  <c r="C1311"/>
  <c r="V1311" s="1"/>
  <c r="I1311" s="1"/>
  <c r="C1312"/>
  <c r="C1313"/>
  <c r="C1314"/>
  <c r="C1315"/>
  <c r="V1315" s="1"/>
  <c r="C1316"/>
  <c r="C1317"/>
  <c r="V1317" s="1"/>
  <c r="F1317" s="1"/>
  <c r="C1318"/>
  <c r="C1319"/>
  <c r="V1319" s="1"/>
  <c r="R1319" s="1"/>
  <c r="C1320"/>
  <c r="C1321"/>
  <c r="C1322"/>
  <c r="C1323"/>
  <c r="V1323" s="1"/>
  <c r="C1324"/>
  <c r="V1324" s="1"/>
  <c r="E1324" s="1"/>
  <c r="X1324" s="1"/>
  <c r="C1325"/>
  <c r="C1326"/>
  <c r="C1327"/>
  <c r="V1327" s="1"/>
  <c r="H1327" s="1"/>
  <c r="C1328"/>
  <c r="V1328" s="1"/>
  <c r="E1328" s="1"/>
  <c r="X1328" s="1"/>
  <c r="C1329"/>
  <c r="C1330"/>
  <c r="C1331"/>
  <c r="AB1331" s="1"/>
  <c r="C1332"/>
  <c r="V1332" s="1"/>
  <c r="E1332" s="1"/>
  <c r="X1332" s="1"/>
  <c r="C1333"/>
  <c r="C1334"/>
  <c r="C1335"/>
  <c r="V1335" s="1"/>
  <c r="C1336"/>
  <c r="C1337"/>
  <c r="C1338"/>
  <c r="C1339"/>
  <c r="C1340"/>
  <c r="V1340" s="1"/>
  <c r="E1340" s="1"/>
  <c r="X1340" s="1"/>
  <c r="C1341"/>
  <c r="C1342"/>
  <c r="C1343"/>
  <c r="V1343" s="1"/>
  <c r="H1343" s="1"/>
  <c r="C1344"/>
  <c r="C1345"/>
  <c r="C1346"/>
  <c r="C1347"/>
  <c r="V1347" s="1"/>
  <c r="I1347" s="1"/>
  <c r="C1348"/>
  <c r="C1349"/>
  <c r="C1350"/>
  <c r="C1351"/>
  <c r="V1351" s="1"/>
  <c r="C1352"/>
  <c r="C1353"/>
  <c r="C1354"/>
  <c r="C1355"/>
  <c r="V1355" s="1"/>
  <c r="R1355" s="1"/>
  <c r="C1356"/>
  <c r="V1356" s="1"/>
  <c r="E1356" s="1"/>
  <c r="X1356" s="1"/>
  <c r="C1357"/>
  <c r="C1358"/>
  <c r="C1359"/>
  <c r="V1359" s="1"/>
  <c r="F1359" s="1"/>
  <c r="C1360"/>
  <c r="V1360" s="1"/>
  <c r="C1361"/>
  <c r="V1361" s="1"/>
  <c r="G1361" s="1"/>
  <c r="C1362"/>
  <c r="C1363"/>
  <c r="V1363" s="1"/>
  <c r="I1363" s="1"/>
  <c r="C1364"/>
  <c r="V1364" s="1"/>
  <c r="E1364" s="1"/>
  <c r="X1364" s="1"/>
  <c r="C1365"/>
  <c r="C1366"/>
  <c r="C1367"/>
  <c r="C1368"/>
  <c r="C1369"/>
  <c r="C1370"/>
  <c r="C1371"/>
  <c r="V1371" s="1"/>
  <c r="C1372"/>
  <c r="V1372" s="1"/>
  <c r="E1372" s="1"/>
  <c r="X1372" s="1"/>
  <c r="C1373"/>
  <c r="C1374"/>
  <c r="C1375"/>
  <c r="V1375" s="1"/>
  <c r="E1375" s="1"/>
  <c r="X1375" s="1"/>
  <c r="C1376"/>
  <c r="C1377"/>
  <c r="V1377" s="1"/>
  <c r="C1378"/>
  <c r="C1379"/>
  <c r="V1379" s="1"/>
  <c r="F1379" s="1"/>
  <c r="C1380"/>
  <c r="C1381"/>
  <c r="V1381" s="1"/>
  <c r="J1381" s="1"/>
  <c r="C1382"/>
  <c r="C1383"/>
  <c r="V1383" s="1"/>
  <c r="C1384"/>
  <c r="C1385"/>
  <c r="V1385" s="1"/>
  <c r="E1385" s="1"/>
  <c r="X1385" s="1"/>
  <c r="C1386"/>
  <c r="C1387"/>
  <c r="V1387" s="1"/>
  <c r="C1388"/>
  <c r="V1388" s="1"/>
  <c r="E1388" s="1"/>
  <c r="X1388" s="1"/>
  <c r="C1389"/>
  <c r="V1389" s="1"/>
  <c r="R1389" s="1"/>
  <c r="C1390"/>
  <c r="C1391"/>
  <c r="C1392"/>
  <c r="V1392" s="1"/>
  <c r="E1392" s="1"/>
  <c r="X1392" s="1"/>
  <c r="C1393"/>
  <c r="C1394"/>
  <c r="C1395"/>
  <c r="V1395" s="1"/>
  <c r="C1396"/>
  <c r="V1396" s="1"/>
  <c r="E1396" s="1"/>
  <c r="X1396" s="1"/>
  <c r="C1397"/>
  <c r="C1398"/>
  <c r="V1398" s="1"/>
  <c r="E1398" s="1"/>
  <c r="X1398" s="1"/>
  <c r="C1399"/>
  <c r="V1399" s="1"/>
  <c r="H1399" s="1"/>
  <c r="C1400"/>
  <c r="C1401"/>
  <c r="C1402"/>
  <c r="C1403"/>
  <c r="V1403" s="1"/>
  <c r="I1403" s="1"/>
  <c r="C1404"/>
  <c r="V1404" s="1"/>
  <c r="E1404" s="1"/>
  <c r="X1404" s="1"/>
  <c r="C1405"/>
  <c r="V1405" s="1"/>
  <c r="E1405" s="1"/>
  <c r="X1405" s="1"/>
  <c r="C1406"/>
  <c r="C1407"/>
  <c r="V1407" s="1"/>
  <c r="F1407" s="1"/>
  <c r="C1408"/>
  <c r="C1409"/>
  <c r="C1410"/>
  <c r="C1411"/>
  <c r="V1411" s="1"/>
  <c r="G1411" s="1"/>
  <c r="C1412"/>
  <c r="C1413"/>
  <c r="C1414"/>
  <c r="V1414" s="1"/>
  <c r="C1415"/>
  <c r="V1415" s="1"/>
  <c r="C1416"/>
  <c r="C1417"/>
  <c r="V1417" s="1"/>
  <c r="E1417" s="1"/>
  <c r="X1417" s="1"/>
  <c r="C1418"/>
  <c r="C1419"/>
  <c r="V1419" s="1"/>
  <c r="R1419" s="1"/>
  <c r="C1420"/>
  <c r="V1420" s="1"/>
  <c r="E1420" s="1"/>
  <c r="X1420" s="1"/>
  <c r="C1421"/>
  <c r="V1421" s="1"/>
  <c r="J1421" s="1"/>
  <c r="C1422"/>
  <c r="C1423"/>
  <c r="C1424"/>
  <c r="V1424" s="1"/>
  <c r="E1424" s="1"/>
  <c r="X1424" s="1"/>
  <c r="C1425"/>
  <c r="V1425" s="1"/>
  <c r="C1426"/>
  <c r="C1427"/>
  <c r="V1427" s="1"/>
  <c r="I1427" s="1"/>
  <c r="C1428"/>
  <c r="V1428" s="1"/>
  <c r="E1428" s="1"/>
  <c r="X1428" s="1"/>
  <c r="C1429"/>
  <c r="V1429" s="1"/>
  <c r="F1429" s="1"/>
  <c r="C1430"/>
  <c r="C1431"/>
  <c r="V1431" s="1"/>
  <c r="C1432"/>
  <c r="C1433"/>
  <c r="V1433" s="1"/>
  <c r="I1433" s="1"/>
  <c r="C1434"/>
  <c r="C1435"/>
  <c r="V1435" s="1"/>
  <c r="C1436"/>
  <c r="V1436" s="1"/>
  <c r="E1436" s="1"/>
  <c r="X1436" s="1"/>
  <c r="C1437"/>
  <c r="C1438"/>
  <c r="C1439"/>
  <c r="V1439" s="1"/>
  <c r="E1439" s="1"/>
  <c r="X1439" s="1"/>
  <c r="C1440"/>
  <c r="C1441"/>
  <c r="C1442"/>
  <c r="V1442" s="1"/>
  <c r="C1443"/>
  <c r="V1443" s="1"/>
  <c r="I1443" s="1"/>
  <c r="C1444"/>
  <c r="C1445"/>
  <c r="C1446"/>
  <c r="C1447"/>
  <c r="V1447" s="1"/>
  <c r="C1448"/>
  <c r="C1449"/>
  <c r="C1450"/>
  <c r="C1451"/>
  <c r="V1451" s="1"/>
  <c r="H1451" s="1"/>
  <c r="C1452"/>
  <c r="C1453"/>
  <c r="V1453" s="1"/>
  <c r="C1454"/>
  <c r="C1455"/>
  <c r="V1455" s="1"/>
  <c r="E1455" s="1"/>
  <c r="X1455" s="1"/>
  <c r="C1456"/>
  <c r="C1457"/>
  <c r="V1457" s="1"/>
  <c r="E1457" s="1"/>
  <c r="X1457" s="1"/>
  <c r="C1458"/>
  <c r="C1459"/>
  <c r="V1459" s="1"/>
  <c r="C1460"/>
  <c r="C1461"/>
  <c r="C1462"/>
  <c r="C1463"/>
  <c r="V1463" s="1"/>
  <c r="E1463" s="1"/>
  <c r="X1463" s="1"/>
  <c r="C1464"/>
  <c r="C1465"/>
  <c r="C1466"/>
  <c r="C1467"/>
  <c r="V1467" s="1"/>
  <c r="C1468"/>
  <c r="C1469"/>
  <c r="V1469" s="1"/>
  <c r="C1470"/>
  <c r="C1471"/>
  <c r="V1471" s="1"/>
  <c r="J1471" s="1"/>
  <c r="C1472"/>
  <c r="C1473"/>
  <c r="V1473" s="1"/>
  <c r="H1473" s="1"/>
  <c r="C1474"/>
  <c r="C1475"/>
  <c r="V1475" s="1"/>
  <c r="C1476"/>
  <c r="C1477"/>
  <c r="C1478"/>
  <c r="C1479"/>
  <c r="V1479" s="1"/>
  <c r="J1479" s="1"/>
  <c r="C1480"/>
  <c r="C1481"/>
  <c r="C1482"/>
  <c r="C1483"/>
  <c r="V1483" s="1"/>
  <c r="C1484"/>
  <c r="C1485"/>
  <c r="V1485" s="1"/>
  <c r="C1486"/>
  <c r="C1487"/>
  <c r="V1487" s="1"/>
  <c r="I1487" s="1"/>
  <c r="C1488"/>
  <c r="C1489"/>
  <c r="C1490"/>
  <c r="C1491"/>
  <c r="V1491" s="1"/>
  <c r="C1492"/>
  <c r="C1493"/>
  <c r="V1493" s="1"/>
  <c r="C1494"/>
  <c r="C1495"/>
  <c r="V1495" s="1"/>
  <c r="C1496"/>
  <c r="C1497"/>
  <c r="C1498"/>
  <c r="C1499"/>
  <c r="V1499" s="1"/>
  <c r="E1499" s="1"/>
  <c r="X1499" s="1"/>
  <c r="C1500"/>
  <c r="C1501"/>
  <c r="V1501" s="1"/>
  <c r="C1502"/>
  <c r="C1503"/>
  <c r="V1503" s="1"/>
  <c r="E1503" s="1"/>
  <c r="X1503" s="1"/>
  <c r="C1504"/>
  <c r="C1505"/>
  <c r="C1506"/>
  <c r="V1506" s="1"/>
  <c r="J1506" s="1"/>
  <c r="C1507"/>
  <c r="V1507" s="1"/>
  <c r="R1507" s="1"/>
  <c r="C1508"/>
  <c r="C1509"/>
  <c r="V1509" s="1"/>
  <c r="C1510"/>
  <c r="V1510" s="1"/>
  <c r="F1510" s="1"/>
  <c r="C1511"/>
  <c r="V1511" s="1"/>
  <c r="F1511" s="1"/>
  <c r="C1512"/>
  <c r="C1513"/>
  <c r="C1514"/>
  <c r="C1515"/>
  <c r="V1515" s="1"/>
  <c r="C1516"/>
  <c r="C1517"/>
  <c r="C1518"/>
  <c r="C1519"/>
  <c r="V1519" s="1"/>
  <c r="R1519" s="1"/>
  <c r="C1520"/>
  <c r="C1521"/>
  <c r="C1522"/>
  <c r="C1523"/>
  <c r="C1524"/>
  <c r="C1525"/>
  <c r="C1526"/>
  <c r="C1527"/>
  <c r="V1527" s="1"/>
  <c r="R1527" s="1"/>
  <c r="C1528"/>
  <c r="C1529"/>
  <c r="V1529" s="1"/>
  <c r="C1530"/>
  <c r="C1531"/>
  <c r="V1531" s="1"/>
  <c r="C1532"/>
  <c r="C1533"/>
  <c r="C1534"/>
  <c r="C1535"/>
  <c r="V1535" s="1"/>
  <c r="I1535" s="1"/>
  <c r="C1536"/>
  <c r="C1537"/>
  <c r="C1538"/>
  <c r="C1539"/>
  <c r="V1539" s="1"/>
  <c r="H1539" s="1"/>
  <c r="C1540"/>
  <c r="C1541"/>
  <c r="C1542"/>
  <c r="C1543"/>
  <c r="V1543" s="1"/>
  <c r="J1543" s="1"/>
  <c r="C1544"/>
  <c r="C1545"/>
  <c r="V1545" s="1"/>
  <c r="E1545" s="1"/>
  <c r="X1545" s="1"/>
  <c r="C1546"/>
  <c r="C1547"/>
  <c r="V1547" s="1"/>
  <c r="C1548"/>
  <c r="C1549"/>
  <c r="V1549" s="1"/>
  <c r="E1549" s="1"/>
  <c r="X1549" s="1"/>
  <c r="C1550"/>
  <c r="C1551"/>
  <c r="V1551" s="1"/>
  <c r="C1552"/>
  <c r="C1553"/>
  <c r="C1554"/>
  <c r="C1555"/>
  <c r="V1555" s="1"/>
  <c r="C1556"/>
  <c r="C1557"/>
  <c r="C1558"/>
  <c r="C1559"/>
  <c r="V1559" s="1"/>
  <c r="F1559" s="1"/>
  <c r="C1560"/>
  <c r="C1561"/>
  <c r="V1561" s="1"/>
  <c r="C1562"/>
  <c r="C1563"/>
  <c r="V1563" s="1"/>
  <c r="C1564"/>
  <c r="C1565"/>
  <c r="C1566"/>
  <c r="C1567"/>
  <c r="V1567" s="1"/>
  <c r="C1568"/>
  <c r="C1569"/>
  <c r="C1570"/>
  <c r="C1571"/>
  <c r="V1571" s="1"/>
  <c r="C1572"/>
  <c r="C1573"/>
  <c r="C1574"/>
  <c r="V1574" s="1"/>
  <c r="C1575"/>
  <c r="V1575" s="1"/>
  <c r="C1576"/>
  <c r="C1577"/>
  <c r="V1577" s="1"/>
  <c r="C1578"/>
  <c r="C1579"/>
  <c r="V1579" s="1"/>
  <c r="F1579" s="1"/>
  <c r="C1580"/>
  <c r="C1581"/>
  <c r="C1582"/>
  <c r="C1583"/>
  <c r="V1583" s="1"/>
  <c r="J1583" s="1"/>
  <c r="C1584"/>
  <c r="C1585"/>
  <c r="C1586"/>
  <c r="C1587"/>
  <c r="V1587" s="1"/>
  <c r="C1588"/>
  <c r="C1589"/>
  <c r="C1590"/>
  <c r="C1591"/>
  <c r="V1591" s="1"/>
  <c r="C1592"/>
  <c r="C1593"/>
  <c r="C1594"/>
  <c r="C1595"/>
  <c r="V1595" s="1"/>
  <c r="H1595" s="1"/>
  <c r="C1596"/>
  <c r="C1597"/>
  <c r="C1598"/>
  <c r="C1599"/>
  <c r="V1599" s="1"/>
  <c r="R1599" s="1"/>
  <c r="C1600"/>
  <c r="C1601"/>
  <c r="C1602"/>
  <c r="C1603"/>
  <c r="V1603" s="1"/>
  <c r="R1603" s="1"/>
  <c r="C1604"/>
  <c r="C1605"/>
  <c r="C1606"/>
  <c r="C1607"/>
  <c r="C1608"/>
  <c r="C1609"/>
  <c r="V1609" s="1"/>
  <c r="C1610"/>
  <c r="C1611"/>
  <c r="V1611" s="1"/>
  <c r="C1612"/>
  <c r="C1613"/>
  <c r="V1613" s="1"/>
  <c r="E1613" s="1"/>
  <c r="X1613" s="1"/>
  <c r="C1614"/>
  <c r="C1615"/>
  <c r="V1615" s="1"/>
  <c r="C1616"/>
  <c r="C1617"/>
  <c r="C1618"/>
  <c r="C1619"/>
  <c r="V1619" s="1"/>
  <c r="C1620"/>
  <c r="C1621"/>
  <c r="C1622"/>
  <c r="C1623"/>
  <c r="V1623" s="1"/>
  <c r="J1623" s="1"/>
  <c r="C1624"/>
  <c r="C1625"/>
  <c r="C1626"/>
  <c r="C1627"/>
  <c r="V1627" s="1"/>
  <c r="R1627" s="1"/>
  <c r="C1628"/>
  <c r="C1629"/>
  <c r="C1630"/>
  <c r="C1631"/>
  <c r="V1631" s="1"/>
  <c r="C1632"/>
  <c r="C1633"/>
  <c r="C1634"/>
  <c r="C1635"/>
  <c r="V1635" s="1"/>
  <c r="F1635" s="1"/>
  <c r="C1636"/>
  <c r="C1637"/>
  <c r="V1637" s="1"/>
  <c r="J1637" s="1"/>
  <c r="C1638"/>
  <c r="C1639"/>
  <c r="V1639" s="1"/>
  <c r="C1640"/>
  <c r="C1641"/>
  <c r="V1641" s="1"/>
  <c r="C1642"/>
  <c r="C1643"/>
  <c r="V1643" s="1"/>
  <c r="I1643" s="1"/>
  <c r="C1644"/>
  <c r="C1645"/>
  <c r="AB1645" s="1"/>
  <c r="C1646"/>
  <c r="C1647"/>
  <c r="V1647" s="1"/>
  <c r="F1647" s="1"/>
  <c r="C1648"/>
  <c r="C1649"/>
  <c r="V1649" s="1"/>
  <c r="E1649" s="1"/>
  <c r="X1649" s="1"/>
  <c r="C1650"/>
  <c r="C1651"/>
  <c r="V1651" s="1"/>
  <c r="J1651" s="1"/>
  <c r="C1652"/>
  <c r="C1653"/>
  <c r="C1654"/>
  <c r="C1655"/>
  <c r="V1655" s="1"/>
  <c r="J1655" s="1"/>
  <c r="C1656"/>
  <c r="C1657"/>
  <c r="C1658"/>
  <c r="C1659"/>
  <c r="V1659" s="1"/>
  <c r="J1659" s="1"/>
  <c r="C1660"/>
  <c r="C1661"/>
  <c r="V1661" s="1"/>
  <c r="R1661" s="1"/>
  <c r="C1662"/>
  <c r="C1663"/>
  <c r="V1663" s="1"/>
  <c r="R1663" s="1"/>
  <c r="C1664"/>
  <c r="C1665"/>
  <c r="C1666"/>
  <c r="C1667"/>
  <c r="V1667" s="1"/>
  <c r="C1668"/>
  <c r="C1669"/>
  <c r="C1670"/>
  <c r="C1671"/>
  <c r="V1671" s="1"/>
  <c r="C1672"/>
  <c r="C1673"/>
  <c r="C1674"/>
  <c r="C1675"/>
  <c r="V1675" s="1"/>
  <c r="J1675" s="1"/>
  <c r="C1676"/>
  <c r="C1677"/>
  <c r="C1678"/>
  <c r="C1679"/>
  <c r="V1679" s="1"/>
  <c r="C1680"/>
  <c r="C1681"/>
  <c r="C1682"/>
  <c r="C1683"/>
  <c r="V1683" s="1"/>
  <c r="R1683" s="1"/>
  <c r="C1684"/>
  <c r="C1685"/>
  <c r="C1686"/>
  <c r="C1687"/>
  <c r="V1687" s="1"/>
  <c r="R1687" s="1"/>
  <c r="C1688"/>
  <c r="C1689"/>
  <c r="C1690"/>
  <c r="C1691"/>
  <c r="V1691" s="1"/>
  <c r="R1691" s="1"/>
  <c r="C1692"/>
  <c r="C1693"/>
  <c r="C1694"/>
  <c r="C1695"/>
  <c r="V1695" s="1"/>
  <c r="H1695" s="1"/>
  <c r="C1696"/>
  <c r="C1697"/>
  <c r="C1698"/>
  <c r="C1699"/>
  <c r="V1699" s="1"/>
  <c r="R1699" s="1"/>
  <c r="C1700"/>
  <c r="C1701"/>
  <c r="C1702"/>
  <c r="C1703"/>
  <c r="V1703" s="1"/>
  <c r="C1704"/>
  <c r="C1705"/>
  <c r="C1706"/>
  <c r="C1707"/>
  <c r="V1707" s="1"/>
  <c r="C1708"/>
  <c r="C1709"/>
  <c r="AB1709" s="1"/>
  <c r="C1710"/>
  <c r="C1711"/>
  <c r="V1711" s="1"/>
  <c r="C1712"/>
  <c r="C1713"/>
  <c r="V1713" s="1"/>
  <c r="G1713" s="1"/>
  <c r="C1714"/>
  <c r="C1715"/>
  <c r="V1715" s="1"/>
  <c r="F1715" s="1"/>
  <c r="C1716"/>
  <c r="C1717"/>
  <c r="C1718"/>
  <c r="C1719"/>
  <c r="V1719" s="1"/>
  <c r="C1720"/>
  <c r="C1721"/>
  <c r="C1722"/>
  <c r="C1723"/>
  <c r="V1723" s="1"/>
  <c r="G1723" s="1"/>
  <c r="C1724"/>
  <c r="C1725"/>
  <c r="C1726"/>
  <c r="C1727"/>
  <c r="V1727" s="1"/>
  <c r="C1728"/>
  <c r="C1729"/>
  <c r="V1729" s="1"/>
  <c r="G1729" s="1"/>
  <c r="C1730"/>
  <c r="C1731"/>
  <c r="V1731" s="1"/>
  <c r="C1732"/>
  <c r="C1733"/>
  <c r="V1733" s="1"/>
  <c r="H1733" s="1"/>
  <c r="C1734"/>
  <c r="V1734" s="1"/>
  <c r="C1735"/>
  <c r="V1735" s="1"/>
  <c r="C1736"/>
  <c r="C1737"/>
  <c r="V1737" s="1"/>
  <c r="I1737" s="1"/>
  <c r="C1738"/>
  <c r="C1739"/>
  <c r="V1739" s="1"/>
  <c r="R1739" s="1"/>
  <c r="C1740"/>
  <c r="C1741"/>
  <c r="V1741" s="1"/>
  <c r="E1741" s="1"/>
  <c r="X1741" s="1"/>
  <c r="C1742"/>
  <c r="C1743"/>
  <c r="V1743" s="1"/>
  <c r="C1744"/>
  <c r="C1745"/>
  <c r="C1746"/>
  <c r="C1747"/>
  <c r="V1747" s="1"/>
  <c r="E1747" s="1"/>
  <c r="X1747" s="1"/>
  <c r="C1748"/>
  <c r="C1749"/>
  <c r="V1749" s="1"/>
  <c r="H1749" s="1"/>
  <c r="C1750"/>
  <c r="C1751"/>
  <c r="V1751" s="1"/>
  <c r="C1752"/>
  <c r="C1753"/>
  <c r="V1753" s="1"/>
  <c r="E1753" s="1"/>
  <c r="X1753" s="1"/>
  <c r="C1754"/>
  <c r="C1755"/>
  <c r="V1755" s="1"/>
  <c r="C1756"/>
  <c r="C1757"/>
  <c r="V1757" s="1"/>
  <c r="C1758"/>
  <c r="V1758" s="1"/>
  <c r="R1758" s="1"/>
  <c r="C1759"/>
  <c r="V1759" s="1"/>
  <c r="E1759" s="1"/>
  <c r="X1759" s="1"/>
  <c r="C1760"/>
  <c r="C1761"/>
  <c r="C1762"/>
  <c r="C1763"/>
  <c r="V1763" s="1"/>
  <c r="C1764"/>
  <c r="C1765"/>
  <c r="V1765" s="1"/>
  <c r="E1765" s="1"/>
  <c r="X1765" s="1"/>
  <c r="C1766"/>
  <c r="C1767"/>
  <c r="V1767" s="1"/>
  <c r="C1768"/>
  <c r="C1769"/>
  <c r="V1769" s="1"/>
  <c r="C1770"/>
  <c r="C1771"/>
  <c r="V1771" s="1"/>
  <c r="C1772"/>
  <c r="C1773"/>
  <c r="V1773" s="1"/>
  <c r="C1774"/>
  <c r="C1775"/>
  <c r="V1775" s="1"/>
  <c r="I1775" s="1"/>
  <c r="C1776"/>
  <c r="C1777"/>
  <c r="C1778"/>
  <c r="C1779"/>
  <c r="V1779" s="1"/>
  <c r="H1779" s="1"/>
  <c r="C1780"/>
  <c r="C1781"/>
  <c r="V1781" s="1"/>
  <c r="J1781" s="1"/>
  <c r="C1782"/>
  <c r="C1783"/>
  <c r="C1784"/>
  <c r="C1785"/>
  <c r="C1786"/>
  <c r="C1787"/>
  <c r="V1787" s="1"/>
  <c r="F1787" s="1"/>
  <c r="C1788"/>
  <c r="C1789"/>
  <c r="C1790"/>
  <c r="V1790" s="1"/>
  <c r="C1791"/>
  <c r="V1791" s="1"/>
  <c r="C1792"/>
  <c r="C1793"/>
  <c r="C1794"/>
  <c r="C1795"/>
  <c r="C1796"/>
  <c r="C1797"/>
  <c r="C1798"/>
  <c r="C1799"/>
  <c r="C1800"/>
  <c r="C1801"/>
  <c r="V1801" s="1"/>
  <c r="G1801" s="1"/>
  <c r="C1802"/>
  <c r="C1803"/>
  <c r="V1803" s="1"/>
  <c r="C1804"/>
  <c r="C1805"/>
  <c r="V1805" s="1"/>
  <c r="F1805" s="1"/>
  <c r="C1806"/>
  <c r="C1807"/>
  <c r="C1808"/>
  <c r="C1809"/>
  <c r="V1809" s="1"/>
  <c r="I1809" s="1"/>
  <c r="C1810"/>
  <c r="V1810" s="1"/>
  <c r="C1811"/>
  <c r="C1812"/>
  <c r="C1813"/>
  <c r="V1813" s="1"/>
  <c r="F1813" s="1"/>
  <c r="C1814"/>
  <c r="C1815"/>
  <c r="C1816"/>
  <c r="C1817"/>
  <c r="V1817" s="1"/>
  <c r="E1817" s="1"/>
  <c r="X1817" s="1"/>
  <c r="C1818"/>
  <c r="V1818" s="1"/>
  <c r="H1818" s="1"/>
  <c r="C1819"/>
  <c r="C1820"/>
  <c r="C1821"/>
  <c r="C1822"/>
  <c r="C1823"/>
  <c r="V1823" s="1"/>
  <c r="J1823" s="1"/>
  <c r="C1824"/>
  <c r="C1825"/>
  <c r="C1826"/>
  <c r="V1826" s="1"/>
  <c r="C1827"/>
  <c r="C1828"/>
  <c r="C1829"/>
  <c r="C1830"/>
  <c r="C1831"/>
  <c r="C1832"/>
  <c r="C1833"/>
  <c r="V1833" s="1"/>
  <c r="F1833" s="1"/>
  <c r="C1834"/>
  <c r="C1835"/>
  <c r="V1835" s="1"/>
  <c r="R1835" s="1"/>
  <c r="C1836"/>
  <c r="C1837"/>
  <c r="C1838"/>
  <c r="V1838" s="1"/>
  <c r="C1839"/>
  <c r="C1840"/>
  <c r="C1841"/>
  <c r="AB1841" s="1"/>
  <c r="C1842"/>
  <c r="V1842" s="1"/>
  <c r="C1843"/>
  <c r="V1843" s="1"/>
  <c r="E1843" s="1"/>
  <c r="X1843" s="1"/>
  <c r="C1844"/>
  <c r="C1845"/>
  <c r="C1846"/>
  <c r="C1847"/>
  <c r="C1848"/>
  <c r="C1849"/>
  <c r="V1849" s="1"/>
  <c r="R1849" s="1"/>
  <c r="C1850"/>
  <c r="C1851"/>
  <c r="V1851" s="1"/>
  <c r="E1851" s="1"/>
  <c r="X1851" s="1"/>
  <c r="C1852"/>
  <c r="C1853"/>
  <c r="C1854"/>
  <c r="C1855"/>
  <c r="V1855" s="1"/>
  <c r="F1855" s="1"/>
  <c r="C1856"/>
  <c r="C1857"/>
  <c r="V1857" s="1"/>
  <c r="E1857" s="1"/>
  <c r="X1857" s="1"/>
  <c r="C1858"/>
  <c r="C1859"/>
  <c r="V1859" s="1"/>
  <c r="C1860"/>
  <c r="C1861"/>
  <c r="C1862"/>
  <c r="V1862" s="1"/>
  <c r="C1863"/>
  <c r="C1864"/>
  <c r="C1865"/>
  <c r="V1865" s="1"/>
  <c r="E1865" s="1"/>
  <c r="X1865" s="1"/>
  <c r="C1866"/>
  <c r="C1867"/>
  <c r="V1867" s="1"/>
  <c r="F1867" s="1"/>
  <c r="C1868"/>
  <c r="C1869"/>
  <c r="V1869" s="1"/>
  <c r="I1869" s="1"/>
  <c r="C1870"/>
  <c r="V1870" s="1"/>
  <c r="C1871"/>
  <c r="V1871" s="1"/>
  <c r="E1871" s="1"/>
  <c r="X1871" s="1"/>
  <c r="C1872"/>
  <c r="C1873"/>
  <c r="V1873" s="1"/>
  <c r="I1873" s="1"/>
  <c r="C1874"/>
  <c r="C1875"/>
  <c r="C1876"/>
  <c r="C1877"/>
  <c r="V1877" s="1"/>
  <c r="F1877" s="1"/>
  <c r="C1878"/>
  <c r="C1879"/>
  <c r="V1879" s="1"/>
  <c r="C1880"/>
  <c r="C1881"/>
  <c r="V1881" s="1"/>
  <c r="C1882"/>
  <c r="V1882" s="1"/>
  <c r="C1883"/>
  <c r="C1884"/>
  <c r="C1885"/>
  <c r="C1886"/>
  <c r="C1887"/>
  <c r="C1888"/>
  <c r="C1889"/>
  <c r="V1889" s="1"/>
  <c r="E1889" s="1"/>
  <c r="X1889" s="1"/>
  <c r="C1890"/>
  <c r="V1890" s="1"/>
  <c r="F1890" s="1"/>
  <c r="C1891"/>
  <c r="C1892"/>
  <c r="C1893"/>
  <c r="V1893" s="1"/>
  <c r="I1893" s="1"/>
  <c r="C1894"/>
  <c r="C1895"/>
  <c r="C1896"/>
  <c r="C1897"/>
  <c r="C1898"/>
  <c r="C1899"/>
  <c r="V1899" s="1"/>
  <c r="J1899" s="1"/>
  <c r="C1900"/>
  <c r="C1901"/>
  <c r="C1902"/>
  <c r="C1903"/>
  <c r="C1904"/>
  <c r="C1905"/>
  <c r="AB1905" s="1"/>
  <c r="C1906"/>
  <c r="C1907"/>
  <c r="V1907" s="1"/>
  <c r="H1907" s="1"/>
  <c r="C1908"/>
  <c r="C1909"/>
  <c r="C1910"/>
  <c r="C1911"/>
  <c r="C1912"/>
  <c r="C1913"/>
  <c r="C1914"/>
  <c r="V1914" s="1"/>
  <c r="H1914" s="1"/>
  <c r="C1915"/>
  <c r="C1916"/>
  <c r="C1917"/>
  <c r="C1918"/>
  <c r="V1918" s="1"/>
  <c r="C1919"/>
  <c r="C1920"/>
  <c r="C1921"/>
  <c r="V1921" s="1"/>
  <c r="F1921" s="1"/>
  <c r="C1922"/>
  <c r="C1923"/>
  <c r="C1924"/>
  <c r="C1925"/>
  <c r="C1926"/>
  <c r="V1926" s="1"/>
  <c r="C1927"/>
  <c r="V1927" s="1"/>
  <c r="H1927" s="1"/>
  <c r="C1928"/>
  <c r="C1929"/>
  <c r="C1930"/>
  <c r="C1931"/>
  <c r="V1931" s="1"/>
  <c r="C1932"/>
  <c r="C1933"/>
  <c r="C1934"/>
  <c r="C1935"/>
  <c r="V1935" s="1"/>
  <c r="H1935" s="1"/>
  <c r="C1936"/>
  <c r="C1937"/>
  <c r="V1937" s="1"/>
  <c r="I1937" s="1"/>
  <c r="C1938"/>
  <c r="V1938" s="1"/>
  <c r="C1939"/>
  <c r="C1940"/>
  <c r="C1941"/>
  <c r="C1942"/>
  <c r="V1942" s="1"/>
  <c r="I1942" s="1"/>
  <c r="C1943"/>
  <c r="C1944"/>
  <c r="C1945"/>
  <c r="V1945" s="1"/>
  <c r="C1946"/>
  <c r="V1946" s="1"/>
  <c r="J1946" s="1"/>
  <c r="C1947"/>
  <c r="C1948"/>
  <c r="C1949"/>
  <c r="C1950"/>
  <c r="V1950" s="1"/>
  <c r="I1950" s="1"/>
  <c r="C1951"/>
  <c r="V1951" s="1"/>
  <c r="R1951" s="1"/>
  <c r="C1952"/>
  <c r="C1953"/>
  <c r="V1953" s="1"/>
  <c r="E1953" s="1"/>
  <c r="X1953" s="1"/>
  <c r="C1954"/>
  <c r="V1954" s="1"/>
  <c r="J1954" s="1"/>
  <c r="C1955"/>
  <c r="C1956"/>
  <c r="C1957"/>
  <c r="C1958"/>
  <c r="V1958" s="1"/>
  <c r="C1959"/>
  <c r="V1959" s="1"/>
  <c r="C1960"/>
  <c r="C1961"/>
  <c r="C1962"/>
  <c r="V1962" s="1"/>
  <c r="J1962" s="1"/>
  <c r="C1963"/>
  <c r="C1964"/>
  <c r="C1965"/>
  <c r="C1966"/>
  <c r="V1966" s="1"/>
  <c r="I1966" s="1"/>
  <c r="C1967"/>
  <c r="V1967" s="1"/>
  <c r="J1967" s="1"/>
  <c r="C1968"/>
  <c r="C1969"/>
  <c r="AB1969" s="1"/>
  <c r="C1970"/>
  <c r="V1970" s="1"/>
  <c r="C1971"/>
  <c r="V1971" s="1"/>
  <c r="J1971" s="1"/>
  <c r="C1972"/>
  <c r="C1973"/>
  <c r="V1973" s="1"/>
  <c r="C1974"/>
  <c r="V1974" s="1"/>
  <c r="C1975"/>
  <c r="C1976"/>
  <c r="C1977"/>
  <c r="V1977" s="1"/>
  <c r="R1977" s="1"/>
  <c r="C1978"/>
  <c r="V1978" s="1"/>
  <c r="I1978" s="1"/>
  <c r="C1979"/>
  <c r="C1980"/>
  <c r="C1981"/>
  <c r="C1982"/>
  <c r="V1982" s="1"/>
  <c r="R1982" s="1"/>
  <c r="C1983"/>
  <c r="C1984"/>
  <c r="C1985"/>
  <c r="C1986"/>
  <c r="V1986" s="1"/>
  <c r="J1986" s="1"/>
  <c r="C1987"/>
  <c r="C1988"/>
  <c r="C1989"/>
  <c r="C1990"/>
  <c r="V1990" s="1"/>
  <c r="C1991"/>
  <c r="C1992"/>
  <c r="C1993"/>
  <c r="C1994"/>
  <c r="V1994" s="1"/>
  <c r="C1995"/>
  <c r="V1995" s="1"/>
  <c r="C1996"/>
  <c r="C1997"/>
  <c r="V1997" s="1"/>
  <c r="C1998"/>
  <c r="C1999"/>
  <c r="V1999" s="1"/>
  <c r="C2000"/>
  <c r="C2001"/>
  <c r="C2002"/>
  <c r="V2002" s="1"/>
  <c r="F2002" s="1"/>
  <c r="C2003"/>
  <c r="V2003" s="1"/>
  <c r="J2003" s="1"/>
  <c r="C2004"/>
  <c r="C2005"/>
  <c r="C2006"/>
  <c r="V2006" s="1"/>
  <c r="H2006" s="1"/>
  <c r="C2007"/>
  <c r="C2008"/>
  <c r="C2009"/>
  <c r="C2010"/>
  <c r="V2010" s="1"/>
  <c r="R2010" s="1"/>
  <c r="C2011"/>
  <c r="C2012"/>
  <c r="C2013"/>
  <c r="C2014"/>
  <c r="V2014" s="1"/>
  <c r="C2015"/>
  <c r="V2015" s="1"/>
  <c r="F2015" s="1"/>
  <c r="C2016"/>
  <c r="C2017"/>
  <c r="C2018"/>
  <c r="V2018" s="1"/>
  <c r="H2018" s="1"/>
  <c r="C2019"/>
  <c r="V2019" s="1"/>
  <c r="I2019" s="1"/>
  <c r="C2020"/>
  <c r="C2021"/>
  <c r="C2022"/>
  <c r="V2022" s="1"/>
  <c r="C2023"/>
  <c r="V2023" s="1"/>
  <c r="I2023" s="1"/>
  <c r="C2024"/>
  <c r="C2025"/>
  <c r="C2026"/>
  <c r="V2026" s="1"/>
  <c r="J2026" s="1"/>
  <c r="C2027"/>
  <c r="V2027" s="1"/>
  <c r="J2027" s="1"/>
  <c r="C2028"/>
  <c r="C2029"/>
  <c r="C2030"/>
  <c r="V2030" s="1"/>
  <c r="J2030" s="1"/>
  <c r="C2031"/>
  <c r="V2031" s="1"/>
  <c r="H2031" s="1"/>
  <c r="C2032"/>
  <c r="C2033"/>
  <c r="C2034"/>
  <c r="V2034" s="1"/>
  <c r="C2035"/>
  <c r="C2036"/>
  <c r="C2037"/>
  <c r="C2038"/>
  <c r="V2038" s="1"/>
  <c r="C2039"/>
  <c r="V2039" s="1"/>
  <c r="F2039" s="1"/>
  <c r="C2040"/>
  <c r="C2041"/>
  <c r="AB2041" s="1"/>
  <c r="C2042"/>
  <c r="V2042" s="1"/>
  <c r="J2042" s="1"/>
  <c r="C2043"/>
  <c r="C2044"/>
  <c r="C2045"/>
  <c r="C2046"/>
  <c r="V2046" s="1"/>
  <c r="C2047"/>
  <c r="V2047" s="1"/>
  <c r="I2047" s="1"/>
  <c r="C2048"/>
  <c r="C2049"/>
  <c r="C2050"/>
  <c r="V2050" s="1"/>
  <c r="C2051"/>
  <c r="V2051" s="1"/>
  <c r="F2051" s="1"/>
  <c r="C2052"/>
  <c r="C2053"/>
  <c r="C2054"/>
  <c r="V2054" s="1"/>
  <c r="C2055"/>
  <c r="V2055" s="1"/>
  <c r="C2056"/>
  <c r="C2057"/>
  <c r="C2058"/>
  <c r="V2058" s="1"/>
  <c r="R2058" s="1"/>
  <c r="C2059"/>
  <c r="V2059" s="1"/>
  <c r="C2060"/>
  <c r="C2061"/>
  <c r="C2062"/>
  <c r="V2062" s="1"/>
  <c r="R2062" s="1"/>
  <c r="C2063"/>
  <c r="V2063" s="1"/>
  <c r="F2063" s="1"/>
  <c r="C2064"/>
  <c r="C2065"/>
  <c r="V2065" s="1"/>
  <c r="E2065" s="1"/>
  <c r="X2065" s="1"/>
  <c r="C2066"/>
  <c r="V2066" s="1"/>
  <c r="C2067"/>
  <c r="V2067" s="1"/>
  <c r="C2068"/>
  <c r="C2069"/>
  <c r="V2069" s="1"/>
  <c r="R2069" s="1"/>
  <c r="C2070"/>
  <c r="C2071"/>
  <c r="V2071" s="1"/>
  <c r="C2072"/>
  <c r="C2073"/>
  <c r="C2074"/>
  <c r="V2074" s="1"/>
  <c r="R2074" s="1"/>
  <c r="C2075"/>
  <c r="C2076"/>
  <c r="C2077"/>
  <c r="C2078"/>
  <c r="V2078" s="1"/>
  <c r="H2078" s="1"/>
  <c r="C2079"/>
  <c r="C2080"/>
  <c r="C2081"/>
  <c r="C2082"/>
  <c r="V2082" s="1"/>
  <c r="J2082" s="1"/>
  <c r="C2083"/>
  <c r="V2083" s="1"/>
  <c r="C2084"/>
  <c r="C2085"/>
  <c r="C2086"/>
  <c r="V2086" s="1"/>
  <c r="I2086" s="1"/>
  <c r="C2087"/>
  <c r="C2088"/>
  <c r="C2089"/>
  <c r="V2089" s="1"/>
  <c r="C2090"/>
  <c r="V2090" s="1"/>
  <c r="J2090" s="1"/>
  <c r="C2091"/>
  <c r="C2092"/>
  <c r="C2093"/>
  <c r="V2093" s="1"/>
  <c r="C2094"/>
  <c r="V2094" s="1"/>
  <c r="C2095"/>
  <c r="C2096"/>
  <c r="C2097"/>
  <c r="V2097" s="1"/>
  <c r="E2097" s="1"/>
  <c r="X2097" s="1"/>
  <c r="C2098"/>
  <c r="V2098" s="1"/>
  <c r="C2099"/>
  <c r="C2100"/>
  <c r="C2101"/>
  <c r="C2102"/>
  <c r="V2102" s="1"/>
  <c r="C2103"/>
  <c r="V2103" s="1"/>
  <c r="F2103" s="1"/>
  <c r="C2104"/>
  <c r="C2105"/>
  <c r="V2105" s="1"/>
  <c r="C2106"/>
  <c r="V2106" s="1"/>
  <c r="C2107"/>
  <c r="C2108"/>
  <c r="C2109"/>
  <c r="V2109" s="1"/>
  <c r="E2109" s="1"/>
  <c r="X2109" s="1"/>
  <c r="C2110"/>
  <c r="V2110" s="1"/>
  <c r="F2110" s="1"/>
  <c r="C2111"/>
  <c r="V2111" s="1"/>
  <c r="C2112"/>
  <c r="C2113"/>
  <c r="C2114"/>
  <c r="V2114" s="1"/>
  <c r="H2114" s="1"/>
  <c r="C2115"/>
  <c r="V2115" s="1"/>
  <c r="R2115" s="1"/>
  <c r="C2116"/>
  <c r="C2117"/>
  <c r="C2118"/>
  <c r="V2118" s="1"/>
  <c r="C2119"/>
  <c r="C2120"/>
  <c r="C2121"/>
  <c r="V2121" s="1"/>
  <c r="J2121" s="1"/>
  <c r="C2122"/>
  <c r="V2122" s="1"/>
  <c r="C2123"/>
  <c r="V2123" s="1"/>
  <c r="C2124"/>
  <c r="C2125"/>
  <c r="C2126"/>
  <c r="V2126" s="1"/>
  <c r="C2127"/>
  <c r="V2127" s="1"/>
  <c r="C2128"/>
  <c r="C2129"/>
  <c r="V2129" s="1"/>
  <c r="C2130"/>
  <c r="V2130" s="1"/>
  <c r="J2130" s="1"/>
  <c r="C2131"/>
  <c r="V2131" s="1"/>
  <c r="H2131" s="1"/>
  <c r="C2132"/>
  <c r="C2133"/>
  <c r="V2133" s="1"/>
  <c r="E2133" s="1"/>
  <c r="X2133" s="1"/>
  <c r="C2134"/>
  <c r="V2134" s="1"/>
  <c r="R2134" s="1"/>
  <c r="C2135"/>
  <c r="V2135" s="1"/>
  <c r="C2136"/>
  <c r="C2137"/>
  <c r="C2138"/>
  <c r="V2138" s="1"/>
  <c r="R2138" s="1"/>
  <c r="C2139"/>
  <c r="V2139" s="1"/>
  <c r="C2140"/>
  <c r="C2141"/>
  <c r="C2142"/>
  <c r="V2142" s="1"/>
  <c r="C2143"/>
  <c r="C2144"/>
  <c r="C2145"/>
  <c r="V2145" s="1"/>
  <c r="E2145" s="1"/>
  <c r="X2145" s="1"/>
  <c r="C2146"/>
  <c r="V2146" s="1"/>
  <c r="C2147"/>
  <c r="C2148"/>
  <c r="C2149"/>
  <c r="C2150"/>
  <c r="V2150" s="1"/>
  <c r="C2151"/>
  <c r="V2151" s="1"/>
  <c r="C2152"/>
  <c r="C2153"/>
  <c r="V2153" s="1"/>
  <c r="E2153" s="1"/>
  <c r="X2153" s="1"/>
  <c r="C2154"/>
  <c r="V2154" s="1"/>
  <c r="C2155"/>
  <c r="C2156"/>
  <c r="C2157"/>
  <c r="C2158"/>
  <c r="V2158" s="1"/>
  <c r="H2158" s="1"/>
  <c r="C2159"/>
  <c r="C2160"/>
  <c r="C2161"/>
  <c r="C2162"/>
  <c r="V2162" s="1"/>
  <c r="C2163"/>
  <c r="V2163" s="1"/>
  <c r="I2163" s="1"/>
  <c r="C2164"/>
  <c r="C2165"/>
  <c r="C2166"/>
  <c r="V2166" s="1"/>
  <c r="C2167"/>
  <c r="V2167" s="1"/>
  <c r="C2168"/>
  <c r="C2169"/>
  <c r="AB2169" s="1"/>
  <c r="C2170"/>
  <c r="V2170" s="1"/>
  <c r="R2170" s="1"/>
  <c r="C2171"/>
  <c r="V2171" s="1"/>
  <c r="C2172"/>
  <c r="C2173"/>
  <c r="C2174"/>
  <c r="V2174" s="1"/>
  <c r="J2174" s="1"/>
  <c r="C2175"/>
  <c r="C2176"/>
  <c r="C2177"/>
  <c r="C2178"/>
  <c r="C2179"/>
  <c r="V2179" s="1"/>
  <c r="I2179" s="1"/>
  <c r="C2180"/>
  <c r="C2181"/>
  <c r="C2182"/>
  <c r="V2182" s="1"/>
  <c r="R2182" s="1"/>
  <c r="C2183"/>
  <c r="C2184"/>
  <c r="C2185"/>
  <c r="V2185" s="1"/>
  <c r="C2186"/>
  <c r="V2186" s="1"/>
  <c r="R2186" s="1"/>
  <c r="C2187"/>
  <c r="V2187" s="1"/>
  <c r="C2188"/>
  <c r="C2189"/>
  <c r="C2190"/>
  <c r="C2191"/>
  <c r="V2191" s="1"/>
  <c r="I2191" s="1"/>
  <c r="C2192"/>
  <c r="C2193"/>
  <c r="V2193" s="1"/>
  <c r="H2193" s="1"/>
  <c r="C2194"/>
  <c r="V2194" s="1"/>
  <c r="C2195"/>
  <c r="V2195" s="1"/>
  <c r="F2195" s="1"/>
  <c r="C2196"/>
  <c r="C2197"/>
  <c r="C2198"/>
  <c r="V2198" s="1"/>
  <c r="C2199"/>
  <c r="V2199" s="1"/>
  <c r="J2199" s="1"/>
  <c r="C2200"/>
  <c r="C2201"/>
  <c r="V2201" s="1"/>
  <c r="E2201" s="1"/>
  <c r="X2201" s="1"/>
  <c r="C2202"/>
  <c r="V2202" s="1"/>
  <c r="C2203"/>
  <c r="C2204"/>
  <c r="C2205"/>
  <c r="V2205" s="1"/>
  <c r="C2206"/>
  <c r="C2207"/>
  <c r="V2207" s="1"/>
  <c r="C2208"/>
  <c r="C2209"/>
  <c r="C2210"/>
  <c r="V2210" s="1"/>
  <c r="H2210" s="1"/>
  <c r="C2211"/>
  <c r="V2211" s="1"/>
  <c r="C2212"/>
  <c r="C2213"/>
  <c r="C2214"/>
  <c r="C2215"/>
  <c r="V2215" s="1"/>
  <c r="F2215" s="1"/>
  <c r="C2216"/>
  <c r="C2217"/>
  <c r="C2218"/>
  <c r="V2218" s="1"/>
  <c r="H2218" s="1"/>
  <c r="C2219"/>
  <c r="V2219" s="1"/>
  <c r="R2219" s="1"/>
  <c r="C2220"/>
  <c r="C2221"/>
  <c r="C2222"/>
  <c r="V2222" s="1"/>
  <c r="C2223"/>
  <c r="V2223" s="1"/>
  <c r="C2224"/>
  <c r="C2225"/>
  <c r="V2225" s="1"/>
  <c r="F2225" s="1"/>
  <c r="C2226"/>
  <c r="V2226" s="1"/>
  <c r="J2226" s="1"/>
  <c r="C2227"/>
  <c r="V2227" s="1"/>
  <c r="C2228"/>
  <c r="C2229"/>
  <c r="C2230"/>
  <c r="V2230" s="1"/>
  <c r="C2231"/>
  <c r="V2231" s="1"/>
  <c r="C2232"/>
  <c r="C2233"/>
  <c r="AB2233" s="1"/>
  <c r="C2234"/>
  <c r="V2234" s="1"/>
  <c r="F2234" s="1"/>
  <c r="C2235"/>
  <c r="V2235" s="1"/>
  <c r="H2235" s="1"/>
  <c r="C2236"/>
  <c r="C2237"/>
  <c r="C2238"/>
  <c r="V2238" s="1"/>
  <c r="C2239"/>
  <c r="C2240"/>
  <c r="C2241"/>
  <c r="C2242"/>
  <c r="V2242" s="1"/>
  <c r="C2243"/>
  <c r="V2243" s="1"/>
  <c r="C2244"/>
  <c r="C2245"/>
  <c r="C2246"/>
  <c r="V2246" s="1"/>
  <c r="C2247"/>
  <c r="V2247" s="1"/>
  <c r="C2248"/>
  <c r="C2249"/>
  <c r="V2249" s="1"/>
  <c r="E2249" s="1"/>
  <c r="X2249" s="1"/>
  <c r="C2250"/>
  <c r="V2250" s="1"/>
  <c r="J2250" s="1"/>
  <c r="C2251"/>
  <c r="V2251" s="1"/>
  <c r="C2252"/>
  <c r="C2253"/>
  <c r="C2254"/>
  <c r="C2255"/>
  <c r="V2255" s="1"/>
  <c r="F2255" s="1"/>
  <c r="C2256"/>
  <c r="C2257"/>
  <c r="V2257" s="1"/>
  <c r="C2258"/>
  <c r="V2258" s="1"/>
  <c r="H2258" s="1"/>
  <c r="C2259"/>
  <c r="C2260"/>
  <c r="C2261"/>
  <c r="C2262"/>
  <c r="V2262" s="1"/>
  <c r="I2262" s="1"/>
  <c r="C2263"/>
  <c r="V2263" s="1"/>
  <c r="C2264"/>
  <c r="C2265"/>
  <c r="C2266"/>
  <c r="V2266" s="1"/>
  <c r="C2267"/>
  <c r="C2268"/>
  <c r="C2269"/>
  <c r="V2269" s="1"/>
  <c r="E2269" s="1"/>
  <c r="X2269" s="1"/>
  <c r="C2270"/>
  <c r="V2270" s="1"/>
  <c r="C2271"/>
  <c r="C2272"/>
  <c r="C2273"/>
  <c r="C2274"/>
  <c r="V2274" s="1"/>
  <c r="I2274" s="1"/>
  <c r="C2275"/>
  <c r="V2275" s="1"/>
  <c r="I2275" s="1"/>
  <c r="C2276"/>
  <c r="C2277"/>
  <c r="V2277" s="1"/>
  <c r="H2277" s="1"/>
  <c r="C2278"/>
  <c r="V2278" s="1"/>
  <c r="C2279"/>
  <c r="C2280"/>
  <c r="C2281"/>
  <c r="C2282"/>
  <c r="V2282" s="1"/>
  <c r="C2283"/>
  <c r="V2283" s="1"/>
  <c r="J2283" s="1"/>
  <c r="C2284"/>
  <c r="C2285"/>
  <c r="AB2285" s="1"/>
  <c r="C2286"/>
  <c r="V2286" s="1"/>
  <c r="C2287"/>
  <c r="AB2287" s="1"/>
  <c r="C2288"/>
  <c r="C2289"/>
  <c r="V2289" s="1"/>
  <c r="F2289" s="1"/>
  <c r="C2290"/>
  <c r="V2290" s="1"/>
  <c r="C2291"/>
  <c r="C2292"/>
  <c r="C2293"/>
  <c r="V2293" s="1"/>
  <c r="R2293" s="1"/>
  <c r="C2294"/>
  <c r="V2294" s="1"/>
  <c r="I2294" s="1"/>
  <c r="C2295"/>
  <c r="V2295" s="1"/>
  <c r="F2295" s="1"/>
  <c r="C2296"/>
  <c r="C2297"/>
  <c r="V2297" s="1"/>
  <c r="C2298"/>
  <c r="V2298" s="1"/>
  <c r="F2298" s="1"/>
  <c r="C2299"/>
  <c r="V2299" s="1"/>
  <c r="C2300"/>
  <c r="C2301"/>
  <c r="V2301" s="1"/>
  <c r="E2301" s="1"/>
  <c r="X2301" s="1"/>
  <c r="C2302"/>
  <c r="V2302" s="1"/>
  <c r="C2303"/>
  <c r="V2303" s="1"/>
  <c r="R2303" s="1"/>
  <c r="C2304"/>
  <c r="C2305"/>
  <c r="V2305" s="1"/>
  <c r="C2306"/>
  <c r="V2306" s="1"/>
  <c r="I2306" s="1"/>
  <c r="C2307"/>
  <c r="V2307" s="1"/>
  <c r="C2308"/>
  <c r="C2309"/>
  <c r="V2309" s="1"/>
  <c r="J2309" s="1"/>
  <c r="C2310"/>
  <c r="V2310" s="1"/>
  <c r="C2311"/>
  <c r="C2312"/>
  <c r="C2313"/>
  <c r="V2313" s="1"/>
  <c r="C2314"/>
  <c r="V2314" s="1"/>
  <c r="F2314" s="1"/>
  <c r="C2315"/>
  <c r="V2315" s="1"/>
  <c r="I2315" s="1"/>
  <c r="C2316"/>
  <c r="C2317"/>
  <c r="C2318"/>
  <c r="C2319"/>
  <c r="C2320"/>
  <c r="C2321"/>
  <c r="V2321" s="1"/>
  <c r="F2321" s="1"/>
  <c r="C2322"/>
  <c r="V2322" s="1"/>
  <c r="C2323"/>
  <c r="V2323" s="1"/>
  <c r="J2323" s="1"/>
  <c r="C2324"/>
  <c r="C2325"/>
  <c r="C2326"/>
  <c r="V2326" s="1"/>
  <c r="C2327"/>
  <c r="V2327" s="1"/>
  <c r="R2327" s="1"/>
  <c r="C2328"/>
  <c r="C2329"/>
  <c r="V2329" s="1"/>
  <c r="H2329" s="1"/>
  <c r="C2330"/>
  <c r="V2330" s="1"/>
  <c r="H2330" s="1"/>
  <c r="C2331"/>
  <c r="V2331" s="1"/>
  <c r="C2332"/>
  <c r="C2333"/>
  <c r="V2333" s="1"/>
  <c r="E2333" s="1"/>
  <c r="X2333" s="1"/>
  <c r="C2334"/>
  <c r="V2334" s="1"/>
  <c r="C2335"/>
  <c r="V2335" s="1"/>
  <c r="C2336"/>
  <c r="C2337"/>
  <c r="V2337" s="1"/>
  <c r="F2337" s="1"/>
  <c r="C2338"/>
  <c r="V2338" s="1"/>
  <c r="C2339"/>
  <c r="V2339" s="1"/>
  <c r="C2340"/>
  <c r="C2341"/>
  <c r="V2341" s="1"/>
  <c r="F2341" s="1"/>
  <c r="C2342"/>
  <c r="V2342" s="1"/>
  <c r="C2343"/>
  <c r="V2343" s="1"/>
  <c r="R2343" s="1"/>
  <c r="C2344"/>
  <c r="C2345"/>
  <c r="C2346"/>
  <c r="V2346" s="1"/>
  <c r="F2346" s="1"/>
  <c r="C2347"/>
  <c r="V2347" s="1"/>
  <c r="I2347" s="1"/>
  <c r="C2348"/>
  <c r="C2349"/>
  <c r="V2349" s="1"/>
  <c r="C2350"/>
  <c r="V2350" s="1"/>
  <c r="I2350" s="1"/>
  <c r="C2351"/>
  <c r="V2351" s="1"/>
  <c r="J2351" s="1"/>
  <c r="C2352"/>
  <c r="C2353"/>
  <c r="C2354"/>
  <c r="V2354" s="1"/>
  <c r="H2354" s="1"/>
  <c r="C2355"/>
  <c r="V2355" s="1"/>
  <c r="C2356"/>
  <c r="C2357"/>
  <c r="V2357" s="1"/>
  <c r="H2357" s="1"/>
  <c r="C2358"/>
  <c r="V2358" s="1"/>
  <c r="J2358" s="1"/>
  <c r="C2359"/>
  <c r="V2359" s="1"/>
  <c r="E2359" s="1"/>
  <c r="X2359" s="1"/>
  <c r="C2360"/>
  <c r="C2361"/>
  <c r="C2362"/>
  <c r="V2362" s="1"/>
  <c r="F2362" s="1"/>
  <c r="C2363"/>
  <c r="C2364"/>
  <c r="C2365"/>
  <c r="V2365" s="1"/>
  <c r="E2365" s="1"/>
  <c r="X2365" s="1"/>
  <c r="C2366"/>
  <c r="V2366" s="1"/>
  <c r="C2367"/>
  <c r="V2367" s="1"/>
  <c r="H2367" s="1"/>
  <c r="C2368"/>
  <c r="C2369"/>
  <c r="V2369" s="1"/>
  <c r="C2370"/>
  <c r="V2370" s="1"/>
  <c r="C2371"/>
  <c r="V2371" s="1"/>
  <c r="C2372"/>
  <c r="C2373"/>
  <c r="C2374"/>
  <c r="V2374" s="1"/>
  <c r="C2375"/>
  <c r="C2376"/>
  <c r="C2377"/>
  <c r="V2377" s="1"/>
  <c r="E2377" s="1"/>
  <c r="X2377" s="1"/>
  <c r="C2378"/>
  <c r="V2378" s="1"/>
  <c r="R2378" s="1"/>
  <c r="C2379"/>
  <c r="C2380"/>
  <c r="C2381"/>
  <c r="C2382"/>
  <c r="C2383"/>
  <c r="V2383" s="1"/>
  <c r="J2383" s="1"/>
  <c r="C2384"/>
  <c r="C2385"/>
  <c r="V2385" s="1"/>
  <c r="E2385" s="1"/>
  <c r="X2385" s="1"/>
  <c r="C2386"/>
  <c r="V2386" s="1"/>
  <c r="F2386" s="1"/>
  <c r="C2387"/>
  <c r="V2387" s="1"/>
  <c r="J2387" s="1"/>
  <c r="C2388"/>
  <c r="C2389"/>
  <c r="V2389" s="1"/>
  <c r="C2390"/>
  <c r="V2390" s="1"/>
  <c r="C2391"/>
  <c r="C2392"/>
  <c r="C2393"/>
  <c r="V2393" s="1"/>
  <c r="C2394"/>
  <c r="V2394" s="1"/>
  <c r="C2395"/>
  <c r="C2396"/>
  <c r="C2397"/>
  <c r="C2398"/>
  <c r="V2398" s="1"/>
  <c r="R2398" s="1"/>
  <c r="C2399"/>
  <c r="V2399" s="1"/>
  <c r="F2399" s="1"/>
  <c r="C2400"/>
  <c r="C2401"/>
  <c r="V2401" s="1"/>
  <c r="I2401" s="1"/>
  <c r="C2402"/>
  <c r="V2402" s="1"/>
  <c r="I2402" s="1"/>
  <c r="C2403"/>
  <c r="C2404"/>
  <c r="C2405"/>
  <c r="C2406"/>
  <c r="V2406" s="1"/>
  <c r="C2407"/>
  <c r="C2408"/>
  <c r="C2409"/>
  <c r="V2409" s="1"/>
  <c r="E2409" s="1"/>
  <c r="X2409" s="1"/>
  <c r="C2410"/>
  <c r="C2411"/>
  <c r="V2411" s="1"/>
  <c r="C2412"/>
  <c r="C2413"/>
  <c r="C2414"/>
  <c r="V2414" s="1"/>
  <c r="H2414" s="1"/>
  <c r="C2415"/>
  <c r="V2415" s="1"/>
  <c r="J2415" s="1"/>
  <c r="C2416"/>
  <c r="C2417"/>
  <c r="C2418"/>
  <c r="V2418" s="1"/>
  <c r="C2419"/>
  <c r="V2419" s="1"/>
  <c r="I2419" s="1"/>
  <c r="C2420"/>
  <c r="C2421"/>
  <c r="AB2421" s="1"/>
  <c r="C2422"/>
  <c r="V2422" s="1"/>
  <c r="F2422" s="1"/>
  <c r="C2423"/>
  <c r="V2423" s="1"/>
  <c r="H2423" s="1"/>
  <c r="C2424"/>
  <c r="C2425"/>
  <c r="C2426"/>
  <c r="C2427"/>
  <c r="V2427" s="1"/>
  <c r="C2428"/>
  <c r="C2429"/>
  <c r="C2430"/>
  <c r="V2430" s="1"/>
  <c r="C2431"/>
  <c r="V2431" s="1"/>
  <c r="J2431" s="1"/>
  <c r="C2432"/>
  <c r="C2433"/>
  <c r="C2434"/>
  <c r="V2434" s="1"/>
  <c r="C2435"/>
  <c r="V2435" s="1"/>
  <c r="F2435" s="1"/>
  <c r="C2436"/>
  <c r="C2437"/>
  <c r="C2438"/>
  <c r="V2438" s="1"/>
  <c r="R2438" s="1"/>
  <c r="C2439"/>
  <c r="V2439" s="1"/>
  <c r="E2439" s="1"/>
  <c r="X2439" s="1"/>
  <c r="C2440"/>
  <c r="C2441"/>
  <c r="V2441" s="1"/>
  <c r="R2441" s="1"/>
  <c r="C2442"/>
  <c r="V2442" s="1"/>
  <c r="C2443"/>
  <c r="V2443" s="1"/>
  <c r="C2444"/>
  <c r="C2445"/>
  <c r="C2446"/>
  <c r="V2446" s="1"/>
  <c r="C2447"/>
  <c r="V2447" s="1"/>
  <c r="C2448"/>
  <c r="C2449"/>
  <c r="C2450"/>
  <c r="V2450" s="1"/>
  <c r="C2451"/>
  <c r="V2451" s="1"/>
  <c r="H2451" s="1"/>
  <c r="C2452"/>
  <c r="C2453"/>
  <c r="C2454"/>
  <c r="V2454" s="1"/>
  <c r="R2454" s="1"/>
  <c r="C2455"/>
  <c r="V2455" s="1"/>
  <c r="R2455" s="1"/>
  <c r="C2456"/>
  <c r="C2457"/>
  <c r="V2457" s="1"/>
  <c r="J2457" s="1"/>
  <c r="C2458"/>
  <c r="V2458" s="1"/>
  <c r="I2458" s="1"/>
  <c r="C2459"/>
  <c r="V2459" s="1"/>
  <c r="E2459" s="1"/>
  <c r="C2460"/>
  <c r="C2461"/>
  <c r="V2461" s="1"/>
  <c r="E2461" s="1"/>
  <c r="C2462"/>
  <c r="V2462" s="1"/>
  <c r="C2463"/>
  <c r="V2463" s="1"/>
  <c r="C2464"/>
  <c r="C2465"/>
  <c r="V2465" s="1"/>
  <c r="C2466"/>
  <c r="V2466" s="1"/>
  <c r="R2466" s="1"/>
  <c r="C2467"/>
  <c r="V2467" s="1"/>
  <c r="E2467" s="1"/>
  <c r="C2468"/>
  <c r="C2469"/>
  <c r="V2469" s="1"/>
  <c r="D4"/>
  <c r="E4"/>
  <c r="V9"/>
  <c r="X9"/>
  <c r="V10"/>
  <c r="V11"/>
  <c r="R11" s="1"/>
  <c r="X11"/>
  <c r="V12"/>
  <c r="X12"/>
  <c r="V13"/>
  <c r="R13" s="1"/>
  <c r="V14"/>
  <c r="V15"/>
  <c r="X15"/>
  <c r="V16"/>
  <c r="R16" s="1"/>
  <c r="V17"/>
  <c r="X17"/>
  <c r="V18"/>
  <c r="R18" s="1"/>
  <c r="X18"/>
  <c r="V19"/>
  <c r="R19" s="1"/>
  <c r="X19"/>
  <c r="V20"/>
  <c r="R20" s="1"/>
  <c r="X20"/>
  <c r="V21"/>
  <c r="X21"/>
  <c r="V22"/>
  <c r="R22" s="1"/>
  <c r="X22"/>
  <c r="V23"/>
  <c r="X23"/>
  <c r="V24"/>
  <c r="R24" s="1"/>
  <c r="X24"/>
  <c r="V25"/>
  <c r="X25"/>
  <c r="V26"/>
  <c r="R26" s="1"/>
  <c r="X26"/>
  <c r="V27"/>
  <c r="X27"/>
  <c r="V28"/>
  <c r="R28" s="1"/>
  <c r="X28"/>
  <c r="V29"/>
  <c r="X29"/>
  <c r="V30"/>
  <c r="R30" s="1"/>
  <c r="X30"/>
  <c r="V31"/>
  <c r="X31"/>
  <c r="V32"/>
  <c r="R32" s="1"/>
  <c r="X32"/>
  <c r="V33"/>
  <c r="X33"/>
  <c r="V34"/>
  <c r="R34" s="1"/>
  <c r="X34"/>
  <c r="V35"/>
  <c r="X35"/>
  <c r="V36"/>
  <c r="R36" s="1"/>
  <c r="X36"/>
  <c r="V37"/>
  <c r="R37" s="1"/>
  <c r="X37"/>
  <c r="V38"/>
  <c r="R38" s="1"/>
  <c r="X38"/>
  <c r="V39"/>
  <c r="X39"/>
  <c r="V40"/>
  <c r="R40" s="1"/>
  <c r="X40"/>
  <c r="V41"/>
  <c r="R41" s="1"/>
  <c r="X41"/>
  <c r="V42"/>
  <c r="R42" s="1"/>
  <c r="X42"/>
  <c r="V43"/>
  <c r="X43"/>
  <c r="V44"/>
  <c r="R44" s="1"/>
  <c r="X44"/>
  <c r="V45"/>
  <c r="X45"/>
  <c r="V46"/>
  <c r="R46" s="1"/>
  <c r="V47"/>
  <c r="R47" s="1"/>
  <c r="X47"/>
  <c r="V48"/>
  <c r="R48" s="1"/>
  <c r="X48"/>
  <c r="V49"/>
  <c r="R49" s="1"/>
  <c r="X49"/>
  <c r="V50"/>
  <c r="R50" s="1"/>
  <c r="X50"/>
  <c r="V51"/>
  <c r="R51" s="1"/>
  <c r="X51"/>
  <c r="V52"/>
  <c r="R52" s="1"/>
  <c r="X52"/>
  <c r="V53"/>
  <c r="R53" s="1"/>
  <c r="X53"/>
  <c r="V54"/>
  <c r="R54" s="1"/>
  <c r="X54"/>
  <c r="V55"/>
  <c r="R55" s="1"/>
  <c r="X55"/>
  <c r="V56"/>
  <c r="R56" s="1"/>
  <c r="V57"/>
  <c r="R57" s="1"/>
  <c r="X57"/>
  <c r="V58"/>
  <c r="R58" s="1"/>
  <c r="X58"/>
  <c r="V59"/>
  <c r="R59" s="1"/>
  <c r="X59"/>
  <c r="V60"/>
  <c r="X60"/>
  <c r="V61"/>
  <c r="R61" s="1"/>
  <c r="X61"/>
  <c r="V62"/>
  <c r="R62" s="1"/>
  <c r="X62"/>
  <c r="V63"/>
  <c r="R63" s="1"/>
  <c r="X63"/>
  <c r="V64"/>
  <c r="R64" s="1"/>
  <c r="X64"/>
  <c r="V65"/>
  <c r="R65" s="1"/>
  <c r="X65"/>
  <c r="V66"/>
  <c r="X66"/>
  <c r="V67"/>
  <c r="R67" s="1"/>
  <c r="X67"/>
  <c r="V68"/>
  <c r="R68" s="1"/>
  <c r="X68"/>
  <c r="V69"/>
  <c r="R69" s="1"/>
  <c r="X69"/>
  <c r="V70"/>
  <c r="X70"/>
  <c r="V71"/>
  <c r="X71"/>
  <c r="V72"/>
  <c r="X72"/>
  <c r="V73"/>
  <c r="R73" s="1"/>
  <c r="X73"/>
  <c r="V74"/>
  <c r="R74" s="1"/>
  <c r="X74"/>
  <c r="V75"/>
  <c r="R75" s="1"/>
  <c r="X75"/>
  <c r="V76"/>
  <c r="X76"/>
  <c r="V77"/>
  <c r="R77" s="1"/>
  <c r="X77"/>
  <c r="V78"/>
  <c r="R78" s="1"/>
  <c r="X78"/>
  <c r="V79"/>
  <c r="R79" s="1"/>
  <c r="X79"/>
  <c r="V80"/>
  <c r="R80" s="1"/>
  <c r="X80"/>
  <c r="V81"/>
  <c r="R81" s="1"/>
  <c r="X81"/>
  <c r="V82"/>
  <c r="R82" s="1"/>
  <c r="V83"/>
  <c r="R83" s="1"/>
  <c r="X83"/>
  <c r="V84"/>
  <c r="R84" s="1"/>
  <c r="X84"/>
  <c r="V85"/>
  <c r="R85" s="1"/>
  <c r="X85"/>
  <c r="V86"/>
  <c r="R86" s="1"/>
  <c r="X86"/>
  <c r="V87"/>
  <c r="X87"/>
  <c r="V88"/>
  <c r="R88" s="1"/>
  <c r="X88"/>
  <c r="V89"/>
  <c r="R89" s="1"/>
  <c r="X89"/>
  <c r="V90"/>
  <c r="R90" s="1"/>
  <c r="X90"/>
  <c r="V91"/>
  <c r="V92"/>
  <c r="R92" s="1"/>
  <c r="X92"/>
  <c r="V93"/>
  <c r="R93" s="1"/>
  <c r="X93"/>
  <c r="V94"/>
  <c r="R94" s="1"/>
  <c r="X94"/>
  <c r="V95"/>
  <c r="X95"/>
  <c r="V96"/>
  <c r="R96" s="1"/>
  <c r="X96"/>
  <c r="V97"/>
  <c r="X97"/>
  <c r="V98"/>
  <c r="R98" s="1"/>
  <c r="X98"/>
  <c r="V99"/>
  <c r="X99"/>
  <c r="V100"/>
  <c r="V101"/>
  <c r="R101" s="1"/>
  <c r="X101"/>
  <c r="V102"/>
  <c r="X102"/>
  <c r="V103"/>
  <c r="R103" s="1"/>
  <c r="X103"/>
  <c r="V104"/>
  <c r="V105"/>
  <c r="R105" s="1"/>
  <c r="X105"/>
  <c r="V106"/>
  <c r="X106"/>
  <c r="V107"/>
  <c r="R107" s="1"/>
  <c r="X107"/>
  <c r="V108"/>
  <c r="V109"/>
  <c r="R109" s="1"/>
  <c r="X109"/>
  <c r="V110"/>
  <c r="R110" s="1"/>
  <c r="X110"/>
  <c r="V111"/>
  <c r="R111" s="1"/>
  <c r="X111"/>
  <c r="V112"/>
  <c r="R112" s="1"/>
  <c r="X112"/>
  <c r="V113"/>
  <c r="R113" s="1"/>
  <c r="X113"/>
  <c r="V114"/>
  <c r="R114" s="1"/>
  <c r="X114"/>
  <c r="V115"/>
  <c r="X115"/>
  <c r="V116"/>
  <c r="R116" s="1"/>
  <c r="V117"/>
  <c r="X117"/>
  <c r="V118"/>
  <c r="R118" s="1"/>
  <c r="X118"/>
  <c r="V119"/>
  <c r="X119"/>
  <c r="V120"/>
  <c r="V121"/>
  <c r="R121" s="1"/>
  <c r="V122"/>
  <c r="X122"/>
  <c r="V123"/>
  <c r="R123" s="1"/>
  <c r="X123"/>
  <c r="V124"/>
  <c r="V125"/>
  <c r="R125" s="1"/>
  <c r="X125"/>
  <c r="V126"/>
  <c r="R126" s="1"/>
  <c r="X126"/>
  <c r="V127"/>
  <c r="R127" s="1"/>
  <c r="X127"/>
  <c r="V128"/>
  <c r="R128" s="1"/>
  <c r="V129"/>
  <c r="X129"/>
  <c r="V130"/>
  <c r="R130" s="1"/>
  <c r="X130"/>
  <c r="V131"/>
  <c r="R131" s="1"/>
  <c r="X131"/>
  <c r="V132"/>
  <c r="V133"/>
  <c r="R133" s="1"/>
  <c r="X133"/>
  <c r="V134"/>
  <c r="R134" s="1"/>
  <c r="X134"/>
  <c r="V135"/>
  <c r="R135" s="1"/>
  <c r="X135"/>
  <c r="V136"/>
  <c r="V137"/>
  <c r="R137" s="1"/>
  <c r="X137"/>
  <c r="V138"/>
  <c r="X138"/>
  <c r="V139"/>
  <c r="R139" s="1"/>
  <c r="X139"/>
  <c r="V140"/>
  <c r="V141"/>
  <c r="R141" s="1"/>
  <c r="X141"/>
  <c r="V142"/>
  <c r="R142" s="1"/>
  <c r="X142"/>
  <c r="V143"/>
  <c r="R143" s="1"/>
  <c r="X143"/>
  <c r="V144"/>
  <c r="R144" s="1"/>
  <c r="V145"/>
  <c r="X145"/>
  <c r="V146"/>
  <c r="R146" s="1"/>
  <c r="X146"/>
  <c r="V147"/>
  <c r="R147" s="1"/>
  <c r="X147"/>
  <c r="V148"/>
  <c r="V149"/>
  <c r="R149" s="1"/>
  <c r="X149"/>
  <c r="V150"/>
  <c r="R150" s="1"/>
  <c r="X150"/>
  <c r="V151"/>
  <c r="R151" s="1"/>
  <c r="X151"/>
  <c r="V152"/>
  <c r="V153"/>
  <c r="R153" s="1"/>
  <c r="X153"/>
  <c r="V154"/>
  <c r="R154" s="1"/>
  <c r="X154"/>
  <c r="V155"/>
  <c r="R155" s="1"/>
  <c r="X155"/>
  <c r="V156"/>
  <c r="V157"/>
  <c r="R157" s="1"/>
  <c r="X157"/>
  <c r="V158"/>
  <c r="R158" s="1"/>
  <c r="V159"/>
  <c r="R159" s="1"/>
  <c r="X159"/>
  <c r="V160"/>
  <c r="V161"/>
  <c r="R161" s="1"/>
  <c r="X161"/>
  <c r="V162"/>
  <c r="R162" s="1"/>
  <c r="X162"/>
  <c r="V163"/>
  <c r="R163" s="1"/>
  <c r="X163"/>
  <c r="V164"/>
  <c r="V165"/>
  <c r="R165" s="1"/>
  <c r="X165"/>
  <c r="V166"/>
  <c r="R166" s="1"/>
  <c r="X166"/>
  <c r="V167"/>
  <c r="R167" s="1"/>
  <c r="X167"/>
  <c r="V168"/>
  <c r="V169"/>
  <c r="R169" s="1"/>
  <c r="X169"/>
  <c r="V170"/>
  <c r="R170" s="1"/>
  <c r="X170"/>
  <c r="V171"/>
  <c r="R171" s="1"/>
  <c r="X171"/>
  <c r="V172"/>
  <c r="R172" s="1"/>
  <c r="V173"/>
  <c r="R173" s="1"/>
  <c r="X173"/>
  <c r="V174"/>
  <c r="R174" s="1"/>
  <c r="X174"/>
  <c r="V175"/>
  <c r="X175"/>
  <c r="V176"/>
  <c r="X176"/>
  <c r="V177"/>
  <c r="X177"/>
  <c r="V178"/>
  <c r="R178" s="1"/>
  <c r="X178"/>
  <c r="V179"/>
  <c r="R179" s="1"/>
  <c r="X179"/>
  <c r="V180"/>
  <c r="X180"/>
  <c r="V181"/>
  <c r="X181"/>
  <c r="V182"/>
  <c r="R182" s="1"/>
  <c r="X182"/>
  <c r="V183"/>
  <c r="R183" s="1"/>
  <c r="X183"/>
  <c r="V184"/>
  <c r="X184"/>
  <c r="V185"/>
  <c r="R185" s="1"/>
  <c r="X185"/>
  <c r="V186"/>
  <c r="R186" s="1"/>
  <c r="X186"/>
  <c r="V187"/>
  <c r="X187"/>
  <c r="V188"/>
  <c r="X188"/>
  <c r="V189"/>
  <c r="R189" s="1"/>
  <c r="X189"/>
  <c r="V190"/>
  <c r="R190" s="1"/>
  <c r="X190"/>
  <c r="V191"/>
  <c r="X191"/>
  <c r="V192"/>
  <c r="V193"/>
  <c r="R193" s="1"/>
  <c r="X193"/>
  <c r="V194"/>
  <c r="V195"/>
  <c r="R195" s="1"/>
  <c r="X195"/>
  <c r="V196"/>
  <c r="V197"/>
  <c r="R197" s="1"/>
  <c r="X197"/>
  <c r="V198"/>
  <c r="R198" s="1"/>
  <c r="X198"/>
  <c r="V199"/>
  <c r="R199" s="1"/>
  <c r="X199"/>
  <c r="V200"/>
  <c r="R200" s="1"/>
  <c r="V201"/>
  <c r="R201" s="1"/>
  <c r="V202"/>
  <c r="R202" s="1"/>
  <c r="X202"/>
  <c r="V203"/>
  <c r="R203" s="1"/>
  <c r="X203"/>
  <c r="V204"/>
  <c r="V205"/>
  <c r="R205" s="1"/>
  <c r="X205"/>
  <c r="V206"/>
  <c r="R206" s="1"/>
  <c r="V207"/>
  <c r="X207"/>
  <c r="V208"/>
  <c r="R208" s="1"/>
  <c r="V209"/>
  <c r="R209" s="1"/>
  <c r="X209"/>
  <c r="V210"/>
  <c r="R210" s="1"/>
  <c r="X210"/>
  <c r="V211"/>
  <c r="X211"/>
  <c r="V212"/>
  <c r="X212"/>
  <c r="V213"/>
  <c r="R213" s="1"/>
  <c r="X213"/>
  <c r="V214"/>
  <c r="R214" s="1"/>
  <c r="V215"/>
  <c r="R215" s="1"/>
  <c r="X215"/>
  <c r="V216"/>
  <c r="V217"/>
  <c r="R217" s="1"/>
  <c r="X217"/>
  <c r="V218"/>
  <c r="X218"/>
  <c r="V219"/>
  <c r="R219" s="1"/>
  <c r="X219"/>
  <c r="V220"/>
  <c r="V221"/>
  <c r="R221" s="1"/>
  <c r="X221"/>
  <c r="V222"/>
  <c r="R222" s="1"/>
  <c r="X222"/>
  <c r="V223"/>
  <c r="R223" s="1"/>
  <c r="X223"/>
  <c r="V224"/>
  <c r="R224" s="1"/>
  <c r="V225"/>
  <c r="R225" s="1"/>
  <c r="X225"/>
  <c r="V226"/>
  <c r="R226" s="1"/>
  <c r="X226"/>
  <c r="V227"/>
  <c r="R227" s="1"/>
  <c r="X227"/>
  <c r="V228"/>
  <c r="V229"/>
  <c r="R229" s="1"/>
  <c r="X229"/>
  <c r="V230"/>
  <c r="R230" s="1"/>
  <c r="X230"/>
  <c r="V231"/>
  <c r="R231" s="1"/>
  <c r="X231"/>
  <c r="V232"/>
  <c r="R232" s="1"/>
  <c r="V233"/>
  <c r="R233" s="1"/>
  <c r="X233"/>
  <c r="V234"/>
  <c r="R234" s="1"/>
  <c r="X234"/>
  <c r="V235"/>
  <c r="R235" s="1"/>
  <c r="X235"/>
  <c r="V236"/>
  <c r="V237"/>
  <c r="R237" s="1"/>
  <c r="X237"/>
  <c r="V238"/>
  <c r="R238" s="1"/>
  <c r="X238"/>
  <c r="V239"/>
  <c r="R239" s="1"/>
  <c r="V240"/>
  <c r="R240" s="1"/>
  <c r="X240"/>
  <c r="V241"/>
  <c r="X241"/>
  <c r="V242"/>
  <c r="R242" s="1"/>
  <c r="X242"/>
  <c r="V243"/>
  <c r="V244"/>
  <c r="R244" s="1"/>
  <c r="X244"/>
  <c r="V245"/>
  <c r="R245" s="1"/>
  <c r="X245"/>
  <c r="V246"/>
  <c r="R246" s="1"/>
  <c r="V247"/>
  <c r="R247" s="1"/>
  <c r="X247"/>
  <c r="V248"/>
  <c r="X248"/>
  <c r="V249"/>
  <c r="R249" s="1"/>
  <c r="X249"/>
  <c r="V250"/>
  <c r="V251"/>
  <c r="R251" s="1"/>
  <c r="X251"/>
  <c r="V252"/>
  <c r="R252" s="1"/>
  <c r="X252"/>
  <c r="V253"/>
  <c r="R253" s="1"/>
  <c r="X253"/>
  <c r="V254"/>
  <c r="R254" s="1"/>
  <c r="V255"/>
  <c r="R255" s="1"/>
  <c r="X255"/>
  <c r="V256"/>
  <c r="R256" s="1"/>
  <c r="X256"/>
  <c r="V257"/>
  <c r="R257" s="1"/>
  <c r="X257"/>
  <c r="V258"/>
  <c r="R258" s="1"/>
  <c r="V259"/>
  <c r="R259" s="1"/>
  <c r="X259"/>
  <c r="V260"/>
  <c r="R260" s="1"/>
  <c r="V261"/>
  <c r="R261" s="1"/>
  <c r="X261"/>
  <c r="V262"/>
  <c r="V263"/>
  <c r="R263" s="1"/>
  <c r="X263"/>
  <c r="V264"/>
  <c r="R264" s="1"/>
  <c r="X264"/>
  <c r="V265"/>
  <c r="R265" s="1"/>
  <c r="X265"/>
  <c r="V266"/>
  <c r="R266" s="1"/>
  <c r="X266"/>
  <c r="V267"/>
  <c r="R267" s="1"/>
  <c r="X267"/>
  <c r="V268"/>
  <c r="R268" s="1"/>
  <c r="X268"/>
  <c r="V269"/>
  <c r="R269" s="1"/>
  <c r="X269"/>
  <c r="V270"/>
  <c r="R270" s="1"/>
  <c r="V271"/>
  <c r="R271" s="1"/>
  <c r="X271"/>
  <c r="V272"/>
  <c r="R272" s="1"/>
  <c r="X272"/>
  <c r="V273"/>
  <c r="R273" s="1"/>
  <c r="X273"/>
  <c r="V274"/>
  <c r="X274"/>
  <c r="V275"/>
  <c r="X275"/>
  <c r="V276"/>
  <c r="R276" s="1"/>
  <c r="X276"/>
  <c r="V277"/>
  <c r="X277"/>
  <c r="V278"/>
  <c r="R278" s="1"/>
  <c r="V279"/>
  <c r="R279" s="1"/>
  <c r="X279"/>
  <c r="V280"/>
  <c r="R280" s="1"/>
  <c r="X280"/>
  <c r="V281"/>
  <c r="R281" s="1"/>
  <c r="X281"/>
  <c r="V282"/>
  <c r="V283"/>
  <c r="R283" s="1"/>
  <c r="X283"/>
  <c r="V284"/>
  <c r="R284" s="1"/>
  <c r="X284"/>
  <c r="V285"/>
  <c r="R285" s="1"/>
  <c r="X285"/>
  <c r="V286"/>
  <c r="V287"/>
  <c r="R287" s="1"/>
  <c r="X287"/>
  <c r="V288"/>
  <c r="R288" s="1"/>
  <c r="X288"/>
  <c r="V289"/>
  <c r="R289" s="1"/>
  <c r="X289"/>
  <c r="V290"/>
  <c r="R290" s="1"/>
  <c r="X290"/>
  <c r="V291"/>
  <c r="X291"/>
  <c r="V292"/>
  <c r="R292" s="1"/>
  <c r="X292"/>
  <c r="V293"/>
  <c r="R293" s="1"/>
  <c r="X293"/>
  <c r="V294"/>
  <c r="R294" s="1"/>
  <c r="X294"/>
  <c r="V295"/>
  <c r="R295" s="1"/>
  <c r="X295"/>
  <c r="V296"/>
  <c r="R296" s="1"/>
  <c r="X296"/>
  <c r="V297"/>
  <c r="R297" s="1"/>
  <c r="V298"/>
  <c r="R298" s="1"/>
  <c r="X298"/>
  <c r="V299"/>
  <c r="X299"/>
  <c r="V300"/>
  <c r="R300" s="1"/>
  <c r="X300"/>
  <c r="V301"/>
  <c r="R301" s="1"/>
  <c r="X301"/>
  <c r="V302"/>
  <c r="R302" s="1"/>
  <c r="X302"/>
  <c r="V303"/>
  <c r="V304"/>
  <c r="R304" s="1"/>
  <c r="X304"/>
  <c r="V305"/>
  <c r="R305" s="1"/>
  <c r="V306"/>
  <c r="R306" s="1"/>
  <c r="X306"/>
  <c r="V307"/>
  <c r="R307" s="1"/>
  <c r="X307"/>
  <c r="V308"/>
  <c r="R308" s="1"/>
  <c r="X308"/>
  <c r="V309"/>
  <c r="V310"/>
  <c r="R310" s="1"/>
  <c r="X310"/>
  <c r="V311"/>
  <c r="R311" s="1"/>
  <c r="X311"/>
  <c r="V312"/>
  <c r="R312" s="1"/>
  <c r="X312"/>
  <c r="V313"/>
  <c r="R313" s="1"/>
  <c r="X313"/>
  <c r="V314"/>
  <c r="R314" s="1"/>
  <c r="X314"/>
  <c r="V315"/>
  <c r="R315" s="1"/>
  <c r="X315"/>
  <c r="V316"/>
  <c r="R316" s="1"/>
  <c r="X316"/>
  <c r="V317"/>
  <c r="V318"/>
  <c r="R318" s="1"/>
  <c r="X318"/>
  <c r="V319"/>
  <c r="R319" s="1"/>
  <c r="V320"/>
  <c r="R320" s="1"/>
  <c r="X320"/>
  <c r="V321"/>
  <c r="R321" s="1"/>
  <c r="X321"/>
  <c r="V322"/>
  <c r="R322" s="1"/>
  <c r="X322"/>
  <c r="V323"/>
  <c r="R323" s="1"/>
  <c r="X323"/>
  <c r="V324"/>
  <c r="R324" s="1"/>
  <c r="V325"/>
  <c r="R325" s="1"/>
  <c r="V326"/>
  <c r="R326" s="1"/>
  <c r="X326"/>
  <c r="V327"/>
  <c r="R327" s="1"/>
  <c r="V328"/>
  <c r="R328" s="1"/>
  <c r="X328"/>
  <c r="V329"/>
  <c r="R329" s="1"/>
  <c r="X329"/>
  <c r="V330"/>
  <c r="R330" s="1"/>
  <c r="X330"/>
  <c r="V331"/>
  <c r="V332"/>
  <c r="R332" s="1"/>
  <c r="X332"/>
  <c r="V333"/>
  <c r="R333" s="1"/>
  <c r="X333"/>
  <c r="V334"/>
  <c r="R334" s="1"/>
  <c r="X334"/>
  <c r="V335"/>
  <c r="R335" s="1"/>
  <c r="X335"/>
  <c r="V336"/>
  <c r="R336" s="1"/>
  <c r="X336"/>
  <c r="V337"/>
  <c r="R337" s="1"/>
  <c r="V338"/>
  <c r="R338" s="1"/>
  <c r="X338"/>
  <c r="V339"/>
  <c r="R339" s="1"/>
  <c r="X339"/>
  <c r="V340"/>
  <c r="R340" s="1"/>
  <c r="X340"/>
  <c r="V341"/>
  <c r="R341" s="1"/>
  <c r="X341"/>
  <c r="V342"/>
  <c r="R342" s="1"/>
  <c r="V343"/>
  <c r="V344"/>
  <c r="R344" s="1"/>
  <c r="X344"/>
  <c r="V345"/>
  <c r="R345" s="1"/>
  <c r="X345"/>
  <c r="V346"/>
  <c r="R346" s="1"/>
  <c r="X346"/>
  <c r="V347"/>
  <c r="V348"/>
  <c r="R348" s="1"/>
  <c r="X348"/>
  <c r="V349"/>
  <c r="R349" s="1"/>
  <c r="V350"/>
  <c r="R350" s="1"/>
  <c r="X350"/>
  <c r="V351"/>
  <c r="R351" s="1"/>
  <c r="V352"/>
  <c r="R352" s="1"/>
  <c r="X352"/>
  <c r="V353"/>
  <c r="R353" s="1"/>
  <c r="V354"/>
  <c r="R354" s="1"/>
  <c r="X354"/>
  <c r="V355"/>
  <c r="V356"/>
  <c r="R356" s="1"/>
  <c r="V360"/>
  <c r="V364"/>
  <c r="V368"/>
  <c r="H368" s="1"/>
  <c r="V372"/>
  <c r="E372" s="1"/>
  <c r="X372" s="1"/>
  <c r="V376"/>
  <c r="H376" s="1"/>
  <c r="V380"/>
  <c r="V384"/>
  <c r="J384" s="1"/>
  <c r="V388"/>
  <c r="E388" s="1"/>
  <c r="X388" s="1"/>
  <c r="V392"/>
  <c r="V396"/>
  <c r="V400"/>
  <c r="V404"/>
  <c r="E404" s="1"/>
  <c r="X404" s="1"/>
  <c r="V408"/>
  <c r="V412"/>
  <c r="E412" s="1"/>
  <c r="X412" s="1"/>
  <c r="V416"/>
  <c r="V420"/>
  <c r="G420" s="1"/>
  <c r="V421"/>
  <c r="V424"/>
  <c r="V428"/>
  <c r="G428" s="1"/>
  <c r="V432"/>
  <c r="V436"/>
  <c r="H436" s="1"/>
  <c r="V440"/>
  <c r="R440" s="1"/>
  <c r="V444"/>
  <c r="V448"/>
  <c r="H448" s="1"/>
  <c r="V452"/>
  <c r="V456"/>
  <c r="R456" s="1"/>
  <c r="V460"/>
  <c r="V464"/>
  <c r="F464" s="1"/>
  <c r="V468"/>
  <c r="G468" s="1"/>
  <c r="V472"/>
  <c r="V476"/>
  <c r="V480"/>
  <c r="I480" s="1"/>
  <c r="V484"/>
  <c r="H484" s="1"/>
  <c r="V485"/>
  <c r="V488"/>
  <c r="V492"/>
  <c r="V496"/>
  <c r="V500"/>
  <c r="G500" s="1"/>
  <c r="V504"/>
  <c r="H504" s="1"/>
  <c r="V508"/>
  <c r="V512"/>
  <c r="V516"/>
  <c r="G516" s="1"/>
  <c r="V518"/>
  <c r="V520"/>
  <c r="V524"/>
  <c r="V528"/>
  <c r="V532"/>
  <c r="V536"/>
  <c r="I536" s="1"/>
  <c r="V540"/>
  <c r="I540" s="1"/>
  <c r="V544"/>
  <c r="V545"/>
  <c r="V548"/>
  <c r="V552"/>
  <c r="R552" s="1"/>
  <c r="V556"/>
  <c r="V560"/>
  <c r="J560" s="1"/>
  <c r="V564"/>
  <c r="V568"/>
  <c r="E568" s="1"/>
  <c r="X568" s="1"/>
  <c r="V572"/>
  <c r="V576"/>
  <c r="J576" s="1"/>
  <c r="V580"/>
  <c r="V582"/>
  <c r="F582" s="1"/>
  <c r="V584"/>
  <c r="V588"/>
  <c r="V592"/>
  <c r="E592" s="1"/>
  <c r="X592" s="1"/>
  <c r="V596"/>
  <c r="V600"/>
  <c r="F600" s="1"/>
  <c r="V604"/>
  <c r="H604" s="1"/>
  <c r="V608"/>
  <c r="V612"/>
  <c r="I612" s="1"/>
  <c r="V616"/>
  <c r="V617"/>
  <c r="H617" s="1"/>
  <c r="V620"/>
  <c r="V624"/>
  <c r="E624" s="1"/>
  <c r="X624" s="1"/>
  <c r="V628"/>
  <c r="I628" s="1"/>
  <c r="V632"/>
  <c r="J632" s="1"/>
  <c r="V636"/>
  <c r="V640"/>
  <c r="R640" s="1"/>
  <c r="V644"/>
  <c r="J644" s="1"/>
  <c r="V648"/>
  <c r="J648" s="1"/>
  <c r="V652"/>
  <c r="V656"/>
  <c r="R656" s="1"/>
  <c r="V660"/>
  <c r="I660" s="1"/>
  <c r="V664"/>
  <c r="V668"/>
  <c r="V672"/>
  <c r="F672" s="1"/>
  <c r="V676"/>
  <c r="J676" s="1"/>
  <c r="V680"/>
  <c r="V681"/>
  <c r="J681" s="1"/>
  <c r="V684"/>
  <c r="I684" s="1"/>
  <c r="V688"/>
  <c r="J688" s="1"/>
  <c r="V692"/>
  <c r="F692" s="1"/>
  <c r="V696"/>
  <c r="V700"/>
  <c r="V704"/>
  <c r="R704" s="1"/>
  <c r="V708"/>
  <c r="V712"/>
  <c r="V716"/>
  <c r="V720"/>
  <c r="V724"/>
  <c r="V728"/>
  <c r="J728" s="1"/>
  <c r="V732"/>
  <c r="V736"/>
  <c r="F736" s="1"/>
  <c r="V740"/>
  <c r="V744"/>
  <c r="V745"/>
  <c r="R745" s="1"/>
  <c r="V748"/>
  <c r="V752"/>
  <c r="J752" s="1"/>
  <c r="V756"/>
  <c r="F756" s="1"/>
  <c r="V760"/>
  <c r="V764"/>
  <c r="V768"/>
  <c r="V772"/>
  <c r="I772" s="1"/>
  <c r="V774"/>
  <c r="H774" s="1"/>
  <c r="V776"/>
  <c r="V780"/>
  <c r="V784"/>
  <c r="I784" s="1"/>
  <c r="V788"/>
  <c r="E788" s="1"/>
  <c r="X788" s="1"/>
  <c r="V792"/>
  <c r="V796"/>
  <c r="V797"/>
  <c r="J797" s="1"/>
  <c r="V800"/>
  <c r="V804"/>
  <c r="V808"/>
  <c r="V812"/>
  <c r="E812" s="1"/>
  <c r="X812" s="1"/>
  <c r="V816"/>
  <c r="H816" s="1"/>
  <c r="V820"/>
  <c r="V824"/>
  <c r="F824" s="1"/>
  <c r="V828"/>
  <c r="E828" s="1"/>
  <c r="X828" s="1"/>
  <c r="V832"/>
  <c r="I832" s="1"/>
  <c r="V836"/>
  <c r="V838"/>
  <c r="J838" s="1"/>
  <c r="V840"/>
  <c r="V844"/>
  <c r="E844" s="1"/>
  <c r="X844" s="1"/>
  <c r="V848"/>
  <c r="V852"/>
  <c r="G852" s="1"/>
  <c r="V856"/>
  <c r="I856" s="1"/>
  <c r="V860"/>
  <c r="E860" s="1"/>
  <c r="X860" s="1"/>
  <c r="V864"/>
  <c r="J864" s="1"/>
  <c r="V868"/>
  <c r="E868" s="1"/>
  <c r="X868" s="1"/>
  <c r="V869"/>
  <c r="V872"/>
  <c r="V876"/>
  <c r="J876" s="1"/>
  <c r="V880"/>
  <c r="V884"/>
  <c r="E884" s="1"/>
  <c r="X884" s="1"/>
  <c r="V888"/>
  <c r="V892"/>
  <c r="V896"/>
  <c r="V900"/>
  <c r="G900" s="1"/>
  <c r="V904"/>
  <c r="F904" s="1"/>
  <c r="V908"/>
  <c r="J908" s="1"/>
  <c r="V912"/>
  <c r="V916"/>
  <c r="G916" s="1"/>
  <c r="V920"/>
  <c r="J920" s="1"/>
  <c r="V924"/>
  <c r="V928"/>
  <c r="R928" s="1"/>
  <c r="V932"/>
  <c r="G932" s="1"/>
  <c r="V933"/>
  <c r="R933" s="1"/>
  <c r="V936"/>
  <c r="I936" s="1"/>
  <c r="V940"/>
  <c r="J940" s="1"/>
  <c r="V944"/>
  <c r="V948"/>
  <c r="E948" s="1"/>
  <c r="X948" s="1"/>
  <c r="V952"/>
  <c r="V956"/>
  <c r="V960"/>
  <c r="R960" s="1"/>
  <c r="V964"/>
  <c r="G964" s="1"/>
  <c r="V968"/>
  <c r="I968" s="1"/>
  <c r="V972"/>
  <c r="V976"/>
  <c r="F976" s="1"/>
  <c r="V980"/>
  <c r="E980" s="1"/>
  <c r="X980" s="1"/>
  <c r="V984"/>
  <c r="V988"/>
  <c r="V992"/>
  <c r="G992" s="1"/>
  <c r="V996"/>
  <c r="G996" s="1"/>
  <c r="V997"/>
  <c r="V1000"/>
  <c r="V1004"/>
  <c r="E1004" s="1"/>
  <c r="X1004" s="1"/>
  <c r="V1008"/>
  <c r="G1008" s="1"/>
  <c r="V1012"/>
  <c r="G1012" s="1"/>
  <c r="V1016"/>
  <c r="V1020"/>
  <c r="G1020" s="1"/>
  <c r="V1024"/>
  <c r="V1028"/>
  <c r="G1028" s="1"/>
  <c r="V1030"/>
  <c r="V1032"/>
  <c r="V1036"/>
  <c r="V1040"/>
  <c r="G1040" s="1"/>
  <c r="V1044"/>
  <c r="R1044" s="1"/>
  <c r="V1048"/>
  <c r="I1048" s="1"/>
  <c r="V1052"/>
  <c r="V1056"/>
  <c r="G1056" s="1"/>
  <c r="V1057"/>
  <c r="E1057" s="1"/>
  <c r="X1057" s="1"/>
  <c r="V1060"/>
  <c r="V1064"/>
  <c r="R1064" s="1"/>
  <c r="V1068"/>
  <c r="V1072"/>
  <c r="G1072" s="1"/>
  <c r="V1076"/>
  <c r="G1076" s="1"/>
  <c r="V1080"/>
  <c r="V1084"/>
  <c r="V1088"/>
  <c r="J1088" s="1"/>
  <c r="V1092"/>
  <c r="G1092" s="1"/>
  <c r="V1094"/>
  <c r="H1094" s="1"/>
  <c r="V1096"/>
  <c r="H1096" s="1"/>
  <c r="V1100"/>
  <c r="V1104"/>
  <c r="G1104" s="1"/>
  <c r="V1108"/>
  <c r="G1108" s="1"/>
  <c r="V1112"/>
  <c r="I1112" s="1"/>
  <c r="V1120"/>
  <c r="I1120" s="1"/>
  <c r="V1124"/>
  <c r="V1128"/>
  <c r="V1144"/>
  <c r="H1144" s="1"/>
  <c r="V1152"/>
  <c r="G1152" s="1"/>
  <c r="V1156"/>
  <c r="V1160"/>
  <c r="E1160" s="1"/>
  <c r="X1160" s="1"/>
  <c r="V1165"/>
  <c r="F1165" s="1"/>
  <c r="V1166"/>
  <c r="J1166" s="1"/>
  <c r="V1176"/>
  <c r="V1184"/>
  <c r="F1184" s="1"/>
  <c r="V1188"/>
  <c r="J1188" s="1"/>
  <c r="V1190"/>
  <c r="V1192"/>
  <c r="H1192" s="1"/>
  <c r="V1208"/>
  <c r="E1208" s="1"/>
  <c r="X1208" s="1"/>
  <c r="V1210"/>
  <c r="V1216"/>
  <c r="E1216" s="1"/>
  <c r="X1216" s="1"/>
  <c r="V1220"/>
  <c r="E1220" s="1"/>
  <c r="X1220" s="1"/>
  <c r="V1224"/>
  <c r="J1224" s="1"/>
  <c r="V1240"/>
  <c r="V1248"/>
  <c r="I1248" s="1"/>
  <c r="V1252"/>
  <c r="V1256"/>
  <c r="H1256" s="1"/>
  <c r="V1272"/>
  <c r="F1272" s="1"/>
  <c r="V1280"/>
  <c r="E1280" s="1"/>
  <c r="X1280" s="1"/>
  <c r="V1284"/>
  <c r="E1284" s="1"/>
  <c r="X1284" s="1"/>
  <c r="V1288"/>
  <c r="R1288" s="1"/>
  <c r="V1304"/>
  <c r="I1304" s="1"/>
  <c r="V1312"/>
  <c r="I1312" s="1"/>
  <c r="V1316"/>
  <c r="F1316" s="1"/>
  <c r="V1320"/>
  <c r="G1320" s="1"/>
  <c r="V1336"/>
  <c r="R1336" s="1"/>
  <c r="V1344"/>
  <c r="J1344" s="1"/>
  <c r="V1348"/>
  <c r="R1348" s="1"/>
  <c r="V1352"/>
  <c r="G1352" s="1"/>
  <c r="V1368"/>
  <c r="H1368" s="1"/>
  <c r="V1376"/>
  <c r="F1376" s="1"/>
  <c r="V1380"/>
  <c r="V1384"/>
  <c r="J1384" s="1"/>
  <c r="V1400"/>
  <c r="V1408"/>
  <c r="J1408" s="1"/>
  <c r="V1412"/>
  <c r="V1416"/>
  <c r="G1416" s="1"/>
  <c r="V1418"/>
  <c r="V1432"/>
  <c r="F1432" s="1"/>
  <c r="V1440"/>
  <c r="V1444"/>
  <c r="F1444" s="1"/>
  <c r="V1448"/>
  <c r="F1448" s="1"/>
  <c r="V1452"/>
  <c r="I1452" s="1"/>
  <c r="V1456"/>
  <c r="V1460"/>
  <c r="G1460" s="1"/>
  <c r="V1464"/>
  <c r="V1468"/>
  <c r="G1468" s="1"/>
  <c r="V1472"/>
  <c r="R1472" s="1"/>
  <c r="V1476"/>
  <c r="H1476" s="1"/>
  <c r="V1480"/>
  <c r="G1480" s="1"/>
  <c r="V1484"/>
  <c r="G1484" s="1"/>
  <c r="V1486"/>
  <c r="V1488"/>
  <c r="V1492"/>
  <c r="I1492" s="1"/>
  <c r="V1496"/>
  <c r="E1496" s="1"/>
  <c r="X1496" s="1"/>
  <c r="V1500"/>
  <c r="V1504"/>
  <c r="V1508"/>
  <c r="V1512"/>
  <c r="E1512" s="1"/>
  <c r="X1512" s="1"/>
  <c r="V1516"/>
  <c r="V1520"/>
  <c r="E1520" s="1"/>
  <c r="X1520" s="1"/>
  <c r="V1524"/>
  <c r="H1524" s="1"/>
  <c r="V1528"/>
  <c r="E1528" s="1"/>
  <c r="X1528" s="1"/>
  <c r="V1532"/>
  <c r="V1536"/>
  <c r="F1536" s="1"/>
  <c r="V1540"/>
  <c r="I1540" s="1"/>
  <c r="V1544"/>
  <c r="E1544" s="1"/>
  <c r="X1544" s="1"/>
  <c r="V1548"/>
  <c r="V1550"/>
  <c r="R1550" s="1"/>
  <c r="V1552"/>
  <c r="J1552" s="1"/>
  <c r="V1556"/>
  <c r="E1556" s="1"/>
  <c r="X1556" s="1"/>
  <c r="V1560"/>
  <c r="E1560" s="1"/>
  <c r="X1560" s="1"/>
  <c r="V1564"/>
  <c r="E1564" s="1"/>
  <c r="X1564" s="1"/>
  <c r="V1568"/>
  <c r="V1572"/>
  <c r="E1572" s="1"/>
  <c r="X1572" s="1"/>
  <c r="V1576"/>
  <c r="E1576" s="1"/>
  <c r="X1576" s="1"/>
  <c r="V1580"/>
  <c r="E1580" s="1"/>
  <c r="X1580" s="1"/>
  <c r="V1581"/>
  <c r="V1584"/>
  <c r="E1584" s="1"/>
  <c r="X1584" s="1"/>
  <c r="V1588"/>
  <c r="E1588" s="1"/>
  <c r="X1588" s="1"/>
  <c r="V1592"/>
  <c r="E1592" s="1"/>
  <c r="X1592" s="1"/>
  <c r="V1596"/>
  <c r="V1600"/>
  <c r="E1600" s="1"/>
  <c r="X1600" s="1"/>
  <c r="V1604"/>
  <c r="E1604" s="1"/>
  <c r="X1604" s="1"/>
  <c r="V1608"/>
  <c r="E1608" s="1"/>
  <c r="X1608" s="1"/>
  <c r="V1612"/>
  <c r="V1616"/>
  <c r="V1620"/>
  <c r="E1620" s="1"/>
  <c r="X1620" s="1"/>
  <c r="V1624"/>
  <c r="E1624" s="1"/>
  <c r="X1624" s="1"/>
  <c r="V1628"/>
  <c r="J1628" s="1"/>
  <c r="V1632"/>
  <c r="V1636"/>
  <c r="E1636" s="1"/>
  <c r="X1636" s="1"/>
  <c r="V1640"/>
  <c r="E1640" s="1"/>
  <c r="X1640" s="1"/>
  <c r="V1644"/>
  <c r="V1648"/>
  <c r="E1648" s="1"/>
  <c r="X1648" s="1"/>
  <c r="V1652"/>
  <c r="E1652" s="1"/>
  <c r="X1652" s="1"/>
  <c r="V1656"/>
  <c r="E1656" s="1"/>
  <c r="X1656" s="1"/>
  <c r="V1660"/>
  <c r="I1660" s="1"/>
  <c r="V1664"/>
  <c r="V1668"/>
  <c r="E1668" s="1"/>
  <c r="X1668" s="1"/>
  <c r="V1672"/>
  <c r="E1672" s="1"/>
  <c r="X1672" s="1"/>
  <c r="V1676"/>
  <c r="V1680"/>
  <c r="E1680" s="1"/>
  <c r="X1680" s="1"/>
  <c r="V1684"/>
  <c r="E1684" s="1"/>
  <c r="X1684" s="1"/>
  <c r="V1688"/>
  <c r="E1688" s="1"/>
  <c r="X1688" s="1"/>
  <c r="V1692"/>
  <c r="V1696"/>
  <c r="E1696" s="1"/>
  <c r="X1696" s="1"/>
  <c r="V1700"/>
  <c r="V1704"/>
  <c r="E1704" s="1"/>
  <c r="X1704" s="1"/>
  <c r="V1708"/>
  <c r="V1712"/>
  <c r="V1716"/>
  <c r="E1716" s="1"/>
  <c r="X1716" s="1"/>
  <c r="V1720"/>
  <c r="E1720" s="1"/>
  <c r="X1720" s="1"/>
  <c r="V1724"/>
  <c r="F1724" s="1"/>
  <c r="V1728"/>
  <c r="V1732"/>
  <c r="E1732" s="1"/>
  <c r="X1732" s="1"/>
  <c r="V1736"/>
  <c r="E1736" s="1"/>
  <c r="X1736" s="1"/>
  <c r="V1740"/>
  <c r="F1740" s="1"/>
  <c r="V1742"/>
  <c r="R1742" s="1"/>
  <c r="V1744"/>
  <c r="V1748"/>
  <c r="E1748" s="1"/>
  <c r="X1748" s="1"/>
  <c r="V1752"/>
  <c r="H1752" s="1"/>
  <c r="V1756"/>
  <c r="E1756" s="1"/>
  <c r="X1756" s="1"/>
  <c r="V1760"/>
  <c r="V1764"/>
  <c r="E1764" s="1"/>
  <c r="X1764" s="1"/>
  <c r="V1768"/>
  <c r="V1772"/>
  <c r="E1772" s="1"/>
  <c r="X1772" s="1"/>
  <c r="V1776"/>
  <c r="V1780"/>
  <c r="H1780" s="1"/>
  <c r="V1784"/>
  <c r="I1784" s="1"/>
  <c r="V1788"/>
  <c r="E1788" s="1"/>
  <c r="X1788" s="1"/>
  <c r="V1792"/>
  <c r="H1792" s="1"/>
  <c r="V1796"/>
  <c r="E1796" s="1"/>
  <c r="X1796" s="1"/>
  <c r="V1800"/>
  <c r="V1804"/>
  <c r="E1804" s="1"/>
  <c r="X1804" s="1"/>
  <c r="V1806"/>
  <c r="V1808"/>
  <c r="J1808" s="1"/>
  <c r="V1812"/>
  <c r="V1816"/>
  <c r="E1816" s="1"/>
  <c r="X1816" s="1"/>
  <c r="V1820"/>
  <c r="V1824"/>
  <c r="V1828"/>
  <c r="I1828" s="1"/>
  <c r="V1832"/>
  <c r="E1832" s="1"/>
  <c r="X1832" s="1"/>
  <c r="V1836"/>
  <c r="E1836" s="1"/>
  <c r="X1836" s="1"/>
  <c r="V1840"/>
  <c r="I1840" s="1"/>
  <c r="V1844"/>
  <c r="F1844" s="1"/>
  <c r="V1848"/>
  <c r="E1848" s="1"/>
  <c r="X1848" s="1"/>
  <c r="V1852"/>
  <c r="F1852" s="1"/>
  <c r="V1856"/>
  <c r="V1860"/>
  <c r="E1860" s="1"/>
  <c r="X1860" s="1"/>
  <c r="V1864"/>
  <c r="E1864" s="1"/>
  <c r="X1864" s="1"/>
  <c r="V1868"/>
  <c r="E1868" s="1"/>
  <c r="X1868" s="1"/>
  <c r="V1872"/>
  <c r="V1876"/>
  <c r="E1876" s="1"/>
  <c r="X1876" s="1"/>
  <c r="V1880"/>
  <c r="J1880" s="1"/>
  <c r="V1884"/>
  <c r="E1884" s="1"/>
  <c r="X1884" s="1"/>
  <c r="V1888"/>
  <c r="J1888" s="1"/>
  <c r="V1892"/>
  <c r="I1892" s="1"/>
  <c r="V1896"/>
  <c r="E1896" s="1"/>
  <c r="X1896" s="1"/>
  <c r="V1900"/>
  <c r="E1900" s="1"/>
  <c r="X1900" s="1"/>
  <c r="V1904"/>
  <c r="V1905"/>
  <c r="G1905" s="1"/>
  <c r="V1908"/>
  <c r="E1908" s="1"/>
  <c r="X1908" s="1"/>
  <c r="V1912"/>
  <c r="V1916"/>
  <c r="E1916" s="1"/>
  <c r="X1916" s="1"/>
  <c r="V1920"/>
  <c r="V1924"/>
  <c r="E1924" s="1"/>
  <c r="X1924" s="1"/>
  <c r="V1928"/>
  <c r="V1932"/>
  <c r="H1932" s="1"/>
  <c r="V1936"/>
  <c r="H1936" s="1"/>
  <c r="V1940"/>
  <c r="E1940" s="1"/>
  <c r="X1940" s="1"/>
  <c r="V1944"/>
  <c r="G1944" s="1"/>
  <c r="V1948"/>
  <c r="E1948" s="1"/>
  <c r="X1948" s="1"/>
  <c r="V1952"/>
  <c r="V1956"/>
  <c r="H1956" s="1"/>
  <c r="V1960"/>
  <c r="E1960" s="1"/>
  <c r="X1960" s="1"/>
  <c r="V1964"/>
  <c r="E1964" s="1"/>
  <c r="X1964" s="1"/>
  <c r="V1968"/>
  <c r="J1968" s="1"/>
  <c r="V1972"/>
  <c r="E1972" s="1"/>
  <c r="X1972" s="1"/>
  <c r="V1976"/>
  <c r="E1976" s="1"/>
  <c r="X1976" s="1"/>
  <c r="V1980"/>
  <c r="E1980" s="1"/>
  <c r="X1980" s="1"/>
  <c r="V1984"/>
  <c r="V1988"/>
  <c r="E1988" s="1"/>
  <c r="X1988" s="1"/>
  <c r="V1992"/>
  <c r="E1992" s="1"/>
  <c r="X1992" s="1"/>
  <c r="V1996"/>
  <c r="H1996" s="1"/>
  <c r="V1998"/>
  <c r="R1998" s="1"/>
  <c r="V2000"/>
  <c r="V2004"/>
  <c r="V2008"/>
  <c r="G2008" s="1"/>
  <c r="V2012"/>
  <c r="V2016"/>
  <c r="H2016" s="1"/>
  <c r="V2020"/>
  <c r="V2024"/>
  <c r="H2024" s="1"/>
  <c r="V2028"/>
  <c r="V2032"/>
  <c r="J2032" s="1"/>
  <c r="V2036"/>
  <c r="V2040"/>
  <c r="E2040" s="1"/>
  <c r="X2040" s="1"/>
  <c r="V2044"/>
  <c r="V2048"/>
  <c r="I2048" s="1"/>
  <c r="V2052"/>
  <c r="V2056"/>
  <c r="E2056" s="1"/>
  <c r="X2056" s="1"/>
  <c r="V2060"/>
  <c r="V2064"/>
  <c r="J2064" s="1"/>
  <c r="V2068"/>
  <c r="V2072"/>
  <c r="H2072" s="1"/>
  <c r="V2076"/>
  <c r="H2076" s="1"/>
  <c r="V2080"/>
  <c r="V2084"/>
  <c r="V2088"/>
  <c r="E2088" s="1"/>
  <c r="X2088" s="1"/>
  <c r="V2092"/>
  <c r="V2096"/>
  <c r="H2096" s="1"/>
  <c r="V2100"/>
  <c r="V2104"/>
  <c r="E2104" s="1"/>
  <c r="X2104" s="1"/>
  <c r="V2108"/>
  <c r="V2112"/>
  <c r="E2112" s="1"/>
  <c r="X2112" s="1"/>
  <c r="V2116"/>
  <c r="V2120"/>
  <c r="E2120" s="1"/>
  <c r="X2120" s="1"/>
  <c r="V2124"/>
  <c r="V2128"/>
  <c r="E2128" s="1"/>
  <c r="X2128" s="1"/>
  <c r="V2132"/>
  <c r="V2136"/>
  <c r="H2136" s="1"/>
  <c r="V2140"/>
  <c r="J2140" s="1"/>
  <c r="V2144"/>
  <c r="V2148"/>
  <c r="V2152"/>
  <c r="J2152" s="1"/>
  <c r="V2156"/>
  <c r="V2160"/>
  <c r="J2160" s="1"/>
  <c r="V2164"/>
  <c r="R2164" s="1"/>
  <c r="V2168"/>
  <c r="G2168" s="1"/>
  <c r="V2172"/>
  <c r="H2172" s="1"/>
  <c r="V2176"/>
  <c r="E2176" s="1"/>
  <c r="X2176" s="1"/>
  <c r="V2180"/>
  <c r="J2180" s="1"/>
  <c r="V2184"/>
  <c r="E2184" s="1"/>
  <c r="X2184" s="1"/>
  <c r="V2188"/>
  <c r="V2192"/>
  <c r="J2192" s="1"/>
  <c r="V2196"/>
  <c r="V2200"/>
  <c r="J2200" s="1"/>
  <c r="V2204"/>
  <c r="V2208"/>
  <c r="V2212"/>
  <c r="I2212" s="1"/>
  <c r="V2216"/>
  <c r="E2216" s="1"/>
  <c r="X2216" s="1"/>
  <c r="V2220"/>
  <c r="J2220" s="1"/>
  <c r="V2224"/>
  <c r="E2224" s="1"/>
  <c r="X2224" s="1"/>
  <c r="V2228"/>
  <c r="V2232"/>
  <c r="G2232" s="1"/>
  <c r="V2233"/>
  <c r="I2233" s="1"/>
  <c r="V2236"/>
  <c r="V2240"/>
  <c r="E2240" s="1"/>
  <c r="X2240" s="1"/>
  <c r="V2244"/>
  <c r="H2244" s="1"/>
  <c r="V2248"/>
  <c r="V2252"/>
  <c r="V2254"/>
  <c r="F2254" s="1"/>
  <c r="V2256"/>
  <c r="V2260"/>
  <c r="H2260" s="1"/>
  <c r="V2264"/>
  <c r="F2264" s="1"/>
  <c r="V2268"/>
  <c r="R2268" s="1"/>
  <c r="V2272"/>
  <c r="F2272" s="1"/>
  <c r="V2276"/>
  <c r="I2276" s="1"/>
  <c r="V2280"/>
  <c r="E2280" s="1"/>
  <c r="X2280" s="1"/>
  <c r="V2284"/>
  <c r="E2284" s="1"/>
  <c r="X2284" s="1"/>
  <c r="V2288"/>
  <c r="E2288" s="1"/>
  <c r="X2288" s="1"/>
  <c r="V2292"/>
  <c r="V2296"/>
  <c r="E2296" s="1"/>
  <c r="X2296" s="1"/>
  <c r="V2300"/>
  <c r="E2300" s="1"/>
  <c r="X2300" s="1"/>
  <c r="V2304"/>
  <c r="R2304" s="1"/>
  <c r="V2308"/>
  <c r="V2312"/>
  <c r="V2316"/>
  <c r="H2316" s="1"/>
  <c r="V2318"/>
  <c r="V2320"/>
  <c r="R2320" s="1"/>
  <c r="V2324"/>
  <c r="I2324" s="1"/>
  <c r="V2328"/>
  <c r="V2332"/>
  <c r="F2332" s="1"/>
  <c r="V2336"/>
  <c r="R2336" s="1"/>
  <c r="V2340"/>
  <c r="V2344"/>
  <c r="E2344" s="1"/>
  <c r="X2344" s="1"/>
  <c r="V2348"/>
  <c r="E2348" s="1"/>
  <c r="X2348" s="1"/>
  <c r="V2352"/>
  <c r="R2352" s="1"/>
  <c r="V2356"/>
  <c r="E2356" s="1"/>
  <c r="X2356" s="1"/>
  <c r="V2360"/>
  <c r="V2364"/>
  <c r="E2364" s="1"/>
  <c r="X2364" s="1"/>
  <c r="V2368"/>
  <c r="V2372"/>
  <c r="E2372" s="1"/>
  <c r="X2372" s="1"/>
  <c r="V2376"/>
  <c r="V2380"/>
  <c r="E2380" s="1"/>
  <c r="X2380" s="1"/>
  <c r="V2384"/>
  <c r="V2388"/>
  <c r="E2388" s="1"/>
  <c r="X2388" s="1"/>
  <c r="V2392"/>
  <c r="R2392" s="1"/>
  <c r="V2396"/>
  <c r="E2396" s="1"/>
  <c r="X2396" s="1"/>
  <c r="V2400"/>
  <c r="V2404"/>
  <c r="E2404" s="1"/>
  <c r="X2404" s="1"/>
  <c r="V2408"/>
  <c r="G2408" s="1"/>
  <c r="V2412"/>
  <c r="J2412" s="1"/>
  <c r="V2416"/>
  <c r="I2416" s="1"/>
  <c r="V2420"/>
  <c r="E2420" s="1"/>
  <c r="X2420" s="1"/>
  <c r="V2421"/>
  <c r="H2421" s="1"/>
  <c r="V2424"/>
  <c r="J2424" s="1"/>
  <c r="V2428"/>
  <c r="V2432"/>
  <c r="V2436"/>
  <c r="E2436" s="1"/>
  <c r="X2436" s="1"/>
  <c r="V2440"/>
  <c r="J2440" s="1"/>
  <c r="V2444"/>
  <c r="V2448"/>
  <c r="V2452"/>
  <c r="E2452" s="1"/>
  <c r="X2452" s="1"/>
  <c r="V2456"/>
  <c r="F2456" s="1"/>
  <c r="V2460"/>
  <c r="J2460" s="1"/>
  <c r="V2464"/>
  <c r="F2464" s="1"/>
  <c r="V2468"/>
  <c r="R2468" s="1"/>
  <c r="G1116"/>
  <c r="G1132"/>
  <c r="G1136"/>
  <c r="G1140"/>
  <c r="G1148"/>
  <c r="G1164"/>
  <c r="G1168"/>
  <c r="G1172"/>
  <c r="G1180"/>
  <c r="G1196"/>
  <c r="G1200"/>
  <c r="G1204"/>
  <c r="G1212"/>
  <c r="G1228"/>
  <c r="G1232"/>
  <c r="G1236"/>
  <c r="G1244"/>
  <c r="G1260"/>
  <c r="G1264"/>
  <c r="G1268"/>
  <c r="G1276"/>
  <c r="G1292"/>
  <c r="G1296"/>
  <c r="G1300"/>
  <c r="G1308"/>
  <c r="G1324"/>
  <c r="G1328"/>
  <c r="G1332"/>
  <c r="G1340"/>
  <c r="G1356"/>
  <c r="G1360"/>
  <c r="G1364"/>
  <c r="G1372"/>
  <c r="G1388"/>
  <c r="G1392"/>
  <c r="G1396"/>
  <c r="G1404"/>
  <c r="G1420"/>
  <c r="G1424"/>
  <c r="G1428"/>
  <c r="G1436"/>
  <c r="J5" i="8"/>
  <c r="K5"/>
  <c r="B10" i="6"/>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s="1"/>
  <c r="B62"/>
  <c r="G62"/>
  <c r="B60"/>
  <c r="G60" s="1"/>
  <c r="B59"/>
  <c r="G59"/>
  <c r="B58"/>
  <c r="G58"/>
  <c r="B57"/>
  <c r="G57" s="1"/>
  <c r="B56"/>
  <c r="G56"/>
  <c r="B55"/>
  <c r="G55" s="1"/>
  <c r="B54"/>
  <c r="G54" s="1"/>
  <c r="B17"/>
  <c r="F22" s="1"/>
  <c r="B16"/>
  <c r="B15"/>
  <c r="B14"/>
  <c r="G14"/>
  <c r="H14" s="1"/>
  <c r="H13"/>
  <c r="B12"/>
  <c r="G12"/>
  <c r="H12" s="1"/>
  <c r="D12" s="1"/>
  <c r="B11"/>
  <c r="G11"/>
  <c r="H11"/>
  <c r="D11"/>
  <c r="G10"/>
  <c r="H10"/>
  <c r="D10"/>
  <c r="G9"/>
  <c r="H9"/>
  <c r="B8"/>
  <c r="G8"/>
  <c r="H8"/>
  <c r="D8"/>
  <c r="B7"/>
  <c r="G7"/>
  <c r="H7"/>
  <c r="D7"/>
  <c r="B6"/>
  <c r="G6"/>
  <c r="B5"/>
  <c r="F6"/>
  <c r="B4"/>
  <c r="G4"/>
  <c r="H4"/>
  <c r="S2457" i="5"/>
  <c r="S2453"/>
  <c r="S2449"/>
  <c r="S2445"/>
  <c r="S2440"/>
  <c r="S2401"/>
  <c r="S2385"/>
  <c r="S2381"/>
  <c r="S2369"/>
  <c r="S2361"/>
  <c r="S2345"/>
  <c r="S2341"/>
  <c r="S2325"/>
  <c r="S2321"/>
  <c r="S2312"/>
  <c r="S2301"/>
  <c r="S2297"/>
  <c r="S2293"/>
  <c r="S2288"/>
  <c r="S2253"/>
  <c r="S2229"/>
  <c r="S2225"/>
  <c r="S2221"/>
  <c r="S2213"/>
  <c r="S2189"/>
  <c r="S2153"/>
  <c r="S2149"/>
  <c r="S2113"/>
  <c r="S2109"/>
  <c r="S2101"/>
  <c r="S2097"/>
  <c r="S2045"/>
  <c r="S2029"/>
  <c r="S2025"/>
  <c r="S1886"/>
  <c r="S1773"/>
  <c r="S1769"/>
  <c r="S1765"/>
  <c r="S1761"/>
  <c r="S1757"/>
  <c r="S1753"/>
  <c r="S1749"/>
  <c r="S1745"/>
  <c r="S1741"/>
  <c r="S1737"/>
  <c r="S1734"/>
  <c r="S1733"/>
  <c r="S1729"/>
  <c r="S1726"/>
  <c r="S1725"/>
  <c r="S1721"/>
  <c r="S1710"/>
  <c r="S1669"/>
  <c r="S1649"/>
  <c r="S1629"/>
  <c r="S1613"/>
  <c r="S1589"/>
  <c r="S1581"/>
  <c r="S1525"/>
  <c r="S1505"/>
  <c r="S1501"/>
  <c r="S1493"/>
  <c r="S1489"/>
  <c r="S1481"/>
  <c r="S1461"/>
  <c r="S1457"/>
  <c r="S1449"/>
  <c r="S1441"/>
  <c r="S1440"/>
  <c r="S1429"/>
  <c r="S1425"/>
  <c r="J1420"/>
  <c r="S1409"/>
  <c r="H1404"/>
  <c r="H1396"/>
  <c r="J1392"/>
  <c r="H1388"/>
  <c r="S1357"/>
  <c r="S1341"/>
  <c r="S1340"/>
  <c r="F1332"/>
  <c r="S1329"/>
  <c r="S1317"/>
  <c r="S1313"/>
  <c r="S1310"/>
  <c r="S1301"/>
  <c r="S1286"/>
  <c r="S1281"/>
  <c r="S1277"/>
  <c r="S1274"/>
  <c r="S1265"/>
  <c r="S1250"/>
  <c r="S1209"/>
  <c r="S1201"/>
  <c r="S1197"/>
  <c r="S1177"/>
  <c r="S1132"/>
  <c r="S1117"/>
  <c r="H1116"/>
  <c r="S1113"/>
  <c r="S1109"/>
  <c r="S1082"/>
  <c r="S1018"/>
  <c r="S974"/>
  <c r="S958"/>
  <c r="S947"/>
  <c r="S926"/>
  <c r="S817"/>
  <c r="S809"/>
  <c r="S801"/>
  <c r="S789"/>
  <c r="S781"/>
  <c r="S777"/>
  <c r="S773"/>
  <c r="S765"/>
  <c r="S757"/>
  <c r="S753"/>
  <c r="S749"/>
  <c r="S741"/>
  <c r="S733"/>
  <c r="S729"/>
  <c r="S725"/>
  <c r="S717"/>
  <c r="S713"/>
  <c r="S709"/>
  <c r="S705"/>
  <c r="S701"/>
  <c r="S697"/>
  <c r="S693"/>
  <c r="S685"/>
  <c r="S677"/>
  <c r="S673"/>
  <c r="S665"/>
  <c r="S661"/>
  <c r="S657"/>
  <c r="S653"/>
  <c r="S649"/>
  <c r="S645"/>
  <c r="S622"/>
  <c r="R76"/>
  <c r="R72"/>
  <c r="R66"/>
  <c r="R60"/>
  <c r="R45"/>
  <c r="R33"/>
  <c r="AB18"/>
  <c r="AB6"/>
  <c r="B90" i="4"/>
  <c r="H67"/>
  <c r="P47"/>
  <c r="B47" s="1"/>
  <c r="A32" i="6" s="1"/>
  <c r="P46" i="4"/>
  <c r="P45"/>
  <c r="P44"/>
  <c r="P43"/>
  <c r="Q43" s="1"/>
  <c r="P41"/>
  <c r="P40"/>
  <c r="P39"/>
  <c r="P38"/>
  <c r="P37"/>
  <c r="Q37" s="1"/>
  <c r="P35"/>
  <c r="P34"/>
  <c r="P33"/>
  <c r="P32"/>
  <c r="P31"/>
  <c r="Q31" s="1"/>
  <c r="P29"/>
  <c r="B29" s="1"/>
  <c r="B35" s="1"/>
  <c r="A22" i="6" s="1"/>
  <c r="P28" i="4"/>
  <c r="P27"/>
  <c r="P26"/>
  <c r="D11"/>
  <c r="A5"/>
  <c r="Q4" i="5"/>
  <c r="AB517"/>
  <c r="S1363"/>
  <c r="S2105"/>
  <c r="AB321"/>
  <c r="S1561"/>
  <c r="S1713"/>
  <c r="S2393"/>
  <c r="S2033"/>
  <c r="AB345"/>
  <c r="AB164"/>
  <c r="S845"/>
  <c r="AB868"/>
  <c r="S905"/>
  <c r="S1129"/>
  <c r="AB338"/>
  <c r="S1661"/>
  <c r="S1717"/>
  <c r="S925"/>
  <c r="S2373"/>
  <c r="S694"/>
  <c r="S1085"/>
  <c r="AB1193"/>
  <c r="S1482"/>
  <c r="S1693"/>
  <c r="H1392"/>
  <c r="S2177"/>
  <c r="F20" i="6"/>
  <c r="F21"/>
  <c r="R70" i="5"/>
  <c r="AB196"/>
  <c r="AB253"/>
  <c r="AB2360"/>
  <c r="AB231"/>
  <c r="AB1253"/>
  <c r="AB337"/>
  <c r="AB30"/>
  <c r="AB126"/>
  <c r="S682"/>
  <c r="S1241"/>
  <c r="S2405"/>
  <c r="S977"/>
  <c r="AB24"/>
  <c r="AB102"/>
  <c r="AB241"/>
  <c r="AB281"/>
  <c r="AB305"/>
  <c r="AB649"/>
  <c r="S652"/>
  <c r="S914"/>
  <c r="S957"/>
  <c r="S993"/>
  <c r="S1017"/>
  <c r="S857"/>
  <c r="S875"/>
  <c r="S902"/>
  <c r="S961"/>
  <c r="S2133"/>
  <c r="AB218"/>
  <c r="AB235"/>
  <c r="S861"/>
  <c r="S937"/>
  <c r="S1249"/>
  <c r="S1609"/>
  <c r="AB106"/>
  <c r="S841"/>
  <c r="S873"/>
  <c r="S889"/>
  <c r="S989"/>
  <c r="S1091"/>
  <c r="S909"/>
  <c r="AB925"/>
  <c r="S1069"/>
  <c r="S1075"/>
  <c r="AB1609"/>
  <c r="S2031"/>
  <c r="S2049"/>
  <c r="AB2257"/>
  <c r="S1541"/>
  <c r="S1653"/>
  <c r="S1677"/>
  <c r="S1790"/>
  <c r="S1861"/>
  <c r="S1869"/>
  <c r="S1517"/>
  <c r="S2141"/>
  <c r="S2290"/>
  <c r="S1291"/>
  <c r="S1305"/>
  <c r="I1392"/>
  <c r="S1557"/>
  <c r="S1269"/>
  <c r="S1597"/>
  <c r="S1665"/>
  <c r="S1681"/>
  <c r="AB1996"/>
  <c r="S2197"/>
  <c r="S2425"/>
  <c r="S1245"/>
  <c r="I1420"/>
  <c r="S1621"/>
  <c r="S1903"/>
  <c r="S2428"/>
  <c r="R97"/>
  <c r="AB210"/>
  <c r="S703"/>
  <c r="AB170"/>
  <c r="AB260"/>
  <c r="AB296"/>
  <c r="S1412"/>
  <c r="AB114"/>
  <c r="R187"/>
  <c r="AB166"/>
  <c r="AB178"/>
  <c r="AB110"/>
  <c r="AB150"/>
  <c r="AB186"/>
  <c r="AB230"/>
  <c r="AB249"/>
  <c r="AB265"/>
  <c r="AB525"/>
  <c r="AB560"/>
  <c r="S687"/>
  <c r="S797"/>
  <c r="S881"/>
  <c r="AB132"/>
  <c r="AB190"/>
  <c r="AB261"/>
  <c r="AB273"/>
  <c r="AB354"/>
  <c r="AB661"/>
  <c r="S941"/>
  <c r="AB207"/>
  <c r="AB215"/>
  <c r="AB280"/>
  <c r="AB353"/>
  <c r="S721"/>
  <c r="S913"/>
  <c r="AB122"/>
  <c r="AB174"/>
  <c r="AB219"/>
  <c r="AB276"/>
  <c r="AB313"/>
  <c r="AB361"/>
  <c r="AB369"/>
  <c r="S874"/>
  <c r="S887"/>
  <c r="S821"/>
  <c r="S898"/>
  <c r="S917"/>
  <c r="S929"/>
  <c r="S939"/>
  <c r="S1057"/>
  <c r="S1077"/>
  <c r="S1333"/>
  <c r="S1161"/>
  <c r="AB713"/>
  <c r="S1337"/>
  <c r="S1553"/>
  <c r="S667"/>
  <c r="S829"/>
  <c r="S838"/>
  <c r="S896"/>
  <c r="S901"/>
  <c r="S953"/>
  <c r="S1039"/>
  <c r="S1049"/>
  <c r="S594"/>
  <c r="S825"/>
  <c r="S877"/>
  <c r="S885"/>
  <c r="S893"/>
  <c r="S921"/>
  <c r="AB1285"/>
  <c r="S699"/>
  <c r="S869"/>
  <c r="S1056"/>
  <c r="S1382"/>
  <c r="AB1278"/>
  <c r="S1593"/>
  <c r="S1353"/>
  <c r="S1041"/>
  <c r="S1096"/>
  <c r="S1273"/>
  <c r="AB1096"/>
  <c r="S1174"/>
  <c r="S1217"/>
  <c r="S1237"/>
  <c r="S1297"/>
  <c r="H1436"/>
  <c r="S1529"/>
  <c r="AB1977"/>
  <c r="S1521"/>
  <c r="S2201"/>
  <c r="S1625"/>
  <c r="S1685"/>
  <c r="S2037"/>
  <c r="S985"/>
  <c r="S1009"/>
  <c r="S1029"/>
  <c r="S1121"/>
  <c r="S1193"/>
  <c r="S1309"/>
  <c r="S1739"/>
  <c r="S1788"/>
  <c r="S1815"/>
  <c r="S1853"/>
  <c r="S2217"/>
  <c r="S2317"/>
  <c r="S1660"/>
  <c r="S1845"/>
  <c r="S2021"/>
  <c r="S2336"/>
  <c r="S2069"/>
  <c r="S2081"/>
  <c r="S2291"/>
  <c r="AB1964"/>
  <c r="S2195"/>
  <c r="S2257"/>
  <c r="S2065"/>
  <c r="S2137"/>
  <c r="S2185"/>
  <c r="S2273"/>
  <c r="S2286"/>
  <c r="S2357"/>
  <c r="S2377"/>
  <c r="S2397"/>
  <c r="S2429"/>
  <c r="AB1980"/>
  <c r="S2041"/>
  <c r="AB2394"/>
  <c r="AB2138"/>
  <c r="R35"/>
  <c r="R177"/>
  <c r="R99"/>
  <c r="R27"/>
  <c r="R119"/>
  <c r="R39"/>
  <c r="AB140"/>
  <c r="AB156"/>
  <c r="AB160"/>
  <c r="AB204"/>
  <c r="AB211"/>
  <c r="AB222"/>
  <c r="AB252"/>
  <c r="AB256"/>
  <c r="AB268"/>
  <c r="AB304"/>
  <c r="AB118"/>
  <c r="AB130"/>
  <c r="AB182"/>
  <c r="AB194"/>
  <c r="AB312"/>
  <c r="AB327"/>
  <c r="AB288"/>
  <c r="AB26"/>
  <c r="AB22"/>
  <c r="R25"/>
  <c r="R95"/>
  <c r="AB108"/>
  <c r="AB124"/>
  <c r="AB128"/>
  <c r="AB146"/>
  <c r="AB172"/>
  <c r="AB188"/>
  <c r="AB192"/>
  <c r="AB206"/>
  <c r="AB214"/>
  <c r="AB226"/>
  <c r="AB292"/>
  <c r="AB334"/>
  <c r="AB264"/>
  <c r="AB134"/>
  <c r="AB142"/>
  <c r="AB198"/>
  <c r="AB303"/>
  <c r="AB320"/>
  <c r="AB346"/>
  <c r="AB138"/>
  <c r="AB154"/>
  <c r="AB158"/>
  <c r="AB202"/>
  <c r="AB223"/>
  <c r="AB238"/>
  <c r="AB244"/>
  <c r="AB257"/>
  <c r="AB272"/>
  <c r="AB319"/>
  <c r="AB32"/>
  <c r="R145"/>
  <c r="AB162"/>
  <c r="AB227"/>
  <c r="AB245"/>
  <c r="AB311"/>
  <c r="AB328"/>
  <c r="S669"/>
  <c r="AB242"/>
  <c r="AB277"/>
  <c r="AB308"/>
  <c r="AB316"/>
  <c r="AB324"/>
  <c r="AB341"/>
  <c r="AB344"/>
  <c r="S689"/>
  <c r="S897"/>
  <c r="AB293"/>
  <c r="AB299"/>
  <c r="AB352"/>
  <c r="AB380"/>
  <c r="AB397"/>
  <c r="AB413"/>
  <c r="AB596"/>
  <c r="S849"/>
  <c r="AB234"/>
  <c r="AB248"/>
  <c r="AB269"/>
  <c r="AB284"/>
  <c r="AB289"/>
  <c r="AB301"/>
  <c r="AB520"/>
  <c r="S663"/>
  <c r="S681"/>
  <c r="S711"/>
  <c r="S920"/>
  <c r="S927"/>
  <c r="AB285"/>
  <c r="AB306"/>
  <c r="AB314"/>
  <c r="AB322"/>
  <c r="AB332"/>
  <c r="S727"/>
  <c r="S778"/>
  <c r="AB385"/>
  <c r="AB408"/>
  <c r="AB421"/>
  <c r="S786"/>
  <c r="S865"/>
  <c r="S1230"/>
  <c r="S793"/>
  <c r="S833"/>
  <c r="S802"/>
  <c r="S805"/>
  <c r="S969"/>
  <c r="S761"/>
  <c r="S785"/>
  <c r="AB785"/>
  <c r="S813"/>
  <c r="S949"/>
  <c r="S1073"/>
  <c r="S737"/>
  <c r="S590"/>
  <c r="S654"/>
  <c r="AB693"/>
  <c r="S707"/>
  <c r="S745"/>
  <c r="S837"/>
  <c r="S1065"/>
  <c r="S1134"/>
  <c r="S662"/>
  <c r="S769"/>
  <c r="S973"/>
  <c r="S1035"/>
  <c r="S853"/>
  <c r="AB921"/>
  <c r="S1013"/>
  <c r="S1025"/>
  <c r="S1045"/>
  <c r="S1053"/>
  <c r="S1137"/>
  <c r="S1138"/>
  <c r="S1145"/>
  <c r="S1154"/>
  <c r="S1059"/>
  <c r="AB1076"/>
  <c r="S1089"/>
  <c r="S1793"/>
  <c r="S1153"/>
  <c r="S815"/>
  <c r="AB869"/>
  <c r="S945"/>
  <c r="S1005"/>
  <c r="S1033"/>
  <c r="S1037"/>
  <c r="S1081"/>
  <c r="S1133"/>
  <c r="S1204"/>
  <c r="S933"/>
  <c r="S981"/>
  <c r="S1001"/>
  <c r="S1021"/>
  <c r="S1229"/>
  <c r="AB1408"/>
  <c r="S1261"/>
  <c r="S1293"/>
  <c r="S1513"/>
  <c r="S1689"/>
  <c r="S1207"/>
  <c r="S1355"/>
  <c r="S1549"/>
  <c r="S1190"/>
  <c r="S1221"/>
  <c r="S1206"/>
  <c r="AB1257"/>
  <c r="S1508"/>
  <c r="S1537"/>
  <c r="S1169"/>
  <c r="S1233"/>
  <c r="S1253"/>
  <c r="S1321"/>
  <c r="S1641"/>
  <c r="S1172"/>
  <c r="S1185"/>
  <c r="AB1250"/>
  <c r="S1349"/>
  <c r="S1545"/>
  <c r="AB1768"/>
  <c r="AB1249"/>
  <c r="S1347"/>
  <c r="S1657"/>
  <c r="S1827"/>
  <c r="S1577"/>
  <c r="S1494"/>
  <c r="AB1604"/>
  <c r="S1617"/>
  <c r="S1705"/>
  <c r="S1202"/>
  <c r="S1210"/>
  <c r="S1225"/>
  <c r="S1257"/>
  <c r="S1262"/>
  <c r="S1287"/>
  <c r="S1289"/>
  <c r="S1294"/>
  <c r="S1303"/>
  <c r="S1325"/>
  <c r="S1361"/>
  <c r="S1410"/>
  <c r="AB1574"/>
  <c r="S1673"/>
  <c r="S1283"/>
  <c r="S1345"/>
  <c r="S1398"/>
  <c r="S1414"/>
  <c r="S1474"/>
  <c r="S1569"/>
  <c r="S1279"/>
  <c r="H1420"/>
  <c r="S1458"/>
  <c r="S1492"/>
  <c r="S1697"/>
  <c r="AB1776"/>
  <c r="S2017"/>
  <c r="S1633"/>
  <c r="S1533"/>
  <c r="S1565"/>
  <c r="S1601"/>
  <c r="AB1613"/>
  <c r="AB1624"/>
  <c r="S1645"/>
  <c r="AB1734"/>
  <c r="S1585"/>
  <c r="S1696"/>
  <c r="AB1900"/>
  <c r="S1797"/>
  <c r="S2053"/>
  <c r="S2061"/>
  <c r="AB2056"/>
  <c r="S2129"/>
  <c r="AB1960"/>
  <c r="S2199"/>
  <c r="AB1864"/>
  <c r="S2043"/>
  <c r="S2057"/>
  <c r="AB1842"/>
  <c r="S1992"/>
  <c r="S2007"/>
  <c r="S2209"/>
  <c r="AB1848"/>
  <c r="S1955"/>
  <c r="S2203"/>
  <c r="S2125"/>
  <c r="S2121"/>
  <c r="S2089"/>
  <c r="S2413"/>
  <c r="AB1984"/>
  <c r="S2311"/>
  <c r="AB2118"/>
  <c r="S2193"/>
  <c r="S2237"/>
  <c r="S2456"/>
  <c r="S2159"/>
  <c r="AB2225"/>
  <c r="S2145"/>
  <c r="S2235"/>
  <c r="S2261"/>
  <c r="S2287"/>
  <c r="S2093"/>
  <c r="S2117"/>
  <c r="S2245"/>
  <c r="S2265"/>
  <c r="S2389"/>
  <c r="S2365"/>
  <c r="S2360"/>
  <c r="S2315"/>
  <c r="AB2436"/>
  <c r="S2437"/>
  <c r="AB2401"/>
  <c r="S2421"/>
  <c r="F19" i="6"/>
  <c r="AB23" i="5"/>
  <c r="AB115"/>
  <c r="AB179"/>
  <c r="AB201"/>
  <c r="AB317"/>
  <c r="AB105"/>
  <c r="AB137"/>
  <c r="AB147"/>
  <c r="AB169"/>
  <c r="AB239"/>
  <c r="AB20"/>
  <c r="R21"/>
  <c r="AB28"/>
  <c r="R29"/>
  <c r="AB34"/>
  <c r="AB38"/>
  <c r="AB42"/>
  <c r="AB46"/>
  <c r="AB50"/>
  <c r="AB54"/>
  <c r="AB58"/>
  <c r="AB62"/>
  <c r="AB66"/>
  <c r="AB70"/>
  <c r="AB74"/>
  <c r="AB78"/>
  <c r="AB82"/>
  <c r="AB86"/>
  <c r="AB90"/>
  <c r="AB94"/>
  <c r="AB98"/>
  <c r="AB104"/>
  <c r="AB117"/>
  <c r="AB127"/>
  <c r="AB136"/>
  <c r="AB149"/>
  <c r="AB159"/>
  <c r="AB168"/>
  <c r="AB181"/>
  <c r="AB191"/>
  <c r="AB200"/>
  <c r="R218"/>
  <c r="AB220"/>
  <c r="AB243"/>
  <c r="AB258"/>
  <c r="AB274"/>
  <c r="AB290"/>
  <c r="AB5"/>
  <c r="AB21"/>
  <c r="AB29"/>
  <c r="AB35"/>
  <c r="AB39"/>
  <c r="AB43"/>
  <c r="AB47"/>
  <c r="AB51"/>
  <c r="AB55"/>
  <c r="AB59"/>
  <c r="AB63"/>
  <c r="AB67"/>
  <c r="AB71"/>
  <c r="AB75"/>
  <c r="AB79"/>
  <c r="AB83"/>
  <c r="AB87"/>
  <c r="AB91"/>
  <c r="AB95"/>
  <c r="AB99"/>
  <c r="R106"/>
  <c r="AB107"/>
  <c r="AB116"/>
  <c r="AB129"/>
  <c r="R138"/>
  <c r="AB139"/>
  <c r="AB148"/>
  <c r="AB161"/>
  <c r="AB171"/>
  <c r="AB180"/>
  <c r="AB193"/>
  <c r="AB203"/>
  <c r="AB209"/>
  <c r="R241"/>
  <c r="AB119"/>
  <c r="AB151"/>
  <c r="AB173"/>
  <c r="AB183"/>
  <c r="AB205"/>
  <c r="AB212"/>
  <c r="AB246"/>
  <c r="AB262"/>
  <c r="AB278"/>
  <c r="AB294"/>
  <c r="AB325"/>
  <c r="AB355"/>
  <c r="X5"/>
  <c r="AB121"/>
  <c r="AB131"/>
  <c r="AB153"/>
  <c r="AB163"/>
  <c r="AB185"/>
  <c r="AB195"/>
  <c r="AB224"/>
  <c r="AB373"/>
  <c r="AB109"/>
  <c r="AB141"/>
  <c r="AB19"/>
  <c r="AB27"/>
  <c r="AB36"/>
  <c r="AB40"/>
  <c r="AB44"/>
  <c r="AB48"/>
  <c r="AB52"/>
  <c r="AB56"/>
  <c r="AB60"/>
  <c r="AB64"/>
  <c r="AB68"/>
  <c r="AB72"/>
  <c r="AB76"/>
  <c r="AB80"/>
  <c r="AB84"/>
  <c r="AB88"/>
  <c r="AB92"/>
  <c r="AB96"/>
  <c r="AB100"/>
  <c r="AB101"/>
  <c r="AB111"/>
  <c r="AB120"/>
  <c r="AB133"/>
  <c r="AB143"/>
  <c r="AB152"/>
  <c r="AB165"/>
  <c r="AB175"/>
  <c r="AB184"/>
  <c r="AB197"/>
  <c r="AB208"/>
  <c r="AB228"/>
  <c r="AB250"/>
  <c r="AB266"/>
  <c r="AB282"/>
  <c r="AB297"/>
  <c r="AB300"/>
  <c r="AB309"/>
  <c r="AB31"/>
  <c r="AB25"/>
  <c r="AB37"/>
  <c r="AB45"/>
  <c r="AB53"/>
  <c r="AB57"/>
  <c r="AB61"/>
  <c r="AB65"/>
  <c r="AB69"/>
  <c r="AB73"/>
  <c r="AB81"/>
  <c r="AB89"/>
  <c r="AB113"/>
  <c r="R117"/>
  <c r="AB123"/>
  <c r="AB145"/>
  <c r="AB155"/>
  <c r="AB177"/>
  <c r="R181"/>
  <c r="AB187"/>
  <c r="AB216"/>
  <c r="AB232"/>
  <c r="R248"/>
  <c r="X349"/>
  <c r="AB33"/>
  <c r="AB41"/>
  <c r="AB49"/>
  <c r="AB77"/>
  <c r="AB85"/>
  <c r="AB93"/>
  <c r="AB97"/>
  <c r="R122"/>
  <c r="R23"/>
  <c r="R31"/>
  <c r="X56"/>
  <c r="R102"/>
  <c r="AB103"/>
  <c r="AB112"/>
  <c r="AB125"/>
  <c r="R129"/>
  <c r="AB135"/>
  <c r="AB144"/>
  <c r="AB157"/>
  <c r="AB167"/>
  <c r="AB176"/>
  <c r="AB189"/>
  <c r="AB199"/>
  <c r="AB236"/>
  <c r="AB254"/>
  <c r="AB270"/>
  <c r="AB286"/>
  <c r="AB333"/>
  <c r="AB347"/>
  <c r="AB213"/>
  <c r="AB217"/>
  <c r="AB221"/>
  <c r="AB225"/>
  <c r="AB229"/>
  <c r="AB233"/>
  <c r="AB237"/>
  <c r="AB240"/>
  <c r="AB247"/>
  <c r="AB251"/>
  <c r="AB255"/>
  <c r="AB259"/>
  <c r="AB263"/>
  <c r="AB267"/>
  <c r="AB271"/>
  <c r="AB275"/>
  <c r="AB279"/>
  <c r="AB283"/>
  <c r="AB287"/>
  <c r="AB291"/>
  <c r="AB295"/>
  <c r="AB298"/>
  <c r="R299"/>
  <c r="AB307"/>
  <c r="AB315"/>
  <c r="AB323"/>
  <c r="AB329"/>
  <c r="AB340"/>
  <c r="AB350"/>
  <c r="AB302"/>
  <c r="AB310"/>
  <c r="AB318"/>
  <c r="AB326"/>
  <c r="AB339"/>
  <c r="AB330"/>
  <c r="AB342"/>
  <c r="AB351"/>
  <c r="AB335"/>
  <c r="AB366"/>
  <c r="AB331"/>
  <c r="AB336"/>
  <c r="AB343"/>
  <c r="AB356"/>
  <c r="AB348"/>
  <c r="AB349"/>
  <c r="F457"/>
  <c r="I449"/>
  <c r="AB476"/>
  <c r="AB481"/>
  <c r="AB513"/>
  <c r="AB461"/>
  <c r="AB493"/>
  <c r="AB504"/>
  <c r="AB514"/>
  <c r="AB541"/>
  <c r="S529"/>
  <c r="AB529"/>
  <c r="AB457"/>
  <c r="J481"/>
  <c r="AB505"/>
  <c r="AB549"/>
  <c r="AB569"/>
  <c r="AB581"/>
  <c r="S583"/>
  <c r="AB589"/>
  <c r="S591"/>
  <c r="AB601"/>
  <c r="AB605"/>
  <c r="AB617"/>
  <c r="AB633"/>
  <c r="AB637"/>
  <c r="S639"/>
  <c r="AB692"/>
  <c r="S722"/>
  <c r="I752"/>
  <c r="S664"/>
  <c r="S714"/>
  <c r="S630"/>
  <c r="S634"/>
  <c r="AB712"/>
  <c r="AB658"/>
  <c r="S718"/>
  <c r="S738"/>
  <c r="S754"/>
  <c r="S569"/>
  <c r="S577"/>
  <c r="S581"/>
  <c r="S585"/>
  <c r="S589"/>
  <c r="S593"/>
  <c r="S597"/>
  <c r="S601"/>
  <c r="S605"/>
  <c r="S609"/>
  <c r="S613"/>
  <c r="S617"/>
  <c r="S621"/>
  <c r="S625"/>
  <c r="S629"/>
  <c r="S633"/>
  <c r="S637"/>
  <c r="S641"/>
  <c r="S704"/>
  <c r="AB654"/>
  <c r="S690"/>
  <c r="S706"/>
  <c r="S726"/>
  <c r="AB688"/>
  <c r="S746"/>
  <c r="S752"/>
  <c r="S771"/>
  <c r="S842"/>
  <c r="S1058"/>
  <c r="AB729"/>
  <c r="AB745"/>
  <c r="AB749"/>
  <c r="AB757"/>
  <c r="S784"/>
  <c r="S830"/>
  <c r="AB845"/>
  <c r="S858"/>
  <c r="S918"/>
  <c r="S1010"/>
  <c r="S954"/>
  <c r="S770"/>
  <c r="AB861"/>
  <c r="S862"/>
  <c r="S1042"/>
  <c r="AB945"/>
  <c r="S834"/>
  <c r="AB873"/>
  <c r="F852"/>
  <c r="S878"/>
  <c r="S1026"/>
  <c r="AB781"/>
  <c r="S1320"/>
  <c r="AB1421"/>
  <c r="S1421"/>
  <c r="S1148"/>
  <c r="AB822"/>
  <c r="S882"/>
  <c r="AB946"/>
  <c r="AB1145"/>
  <c r="S910"/>
  <c r="AB1033"/>
  <c r="AB1049"/>
  <c r="AB1101"/>
  <c r="S1101"/>
  <c r="H1164"/>
  <c r="R1164"/>
  <c r="J1164"/>
  <c r="F1164"/>
  <c r="I1164"/>
  <c r="S1383"/>
  <c r="AB882"/>
  <c r="AB953"/>
  <c r="AB977"/>
  <c r="AB1165"/>
  <c r="S1165"/>
  <c r="AB989"/>
  <c r="AB1053"/>
  <c r="AB1069"/>
  <c r="AB1117"/>
  <c r="S1205"/>
  <c r="AB1433"/>
  <c r="S1433"/>
  <c r="S1365"/>
  <c r="AB1381"/>
  <c r="S1381"/>
  <c r="S1173"/>
  <c r="S1378"/>
  <c r="AB949"/>
  <c r="S966"/>
  <c r="AB981"/>
  <c r="AB1013"/>
  <c r="S1014"/>
  <c r="S1046"/>
  <c r="S1078"/>
  <c r="S1094"/>
  <c r="S1097"/>
  <c r="AB1185"/>
  <c r="R1249"/>
  <c r="AB993"/>
  <c r="AB1041"/>
  <c r="AB1113"/>
  <c r="AB1216"/>
  <c r="R1116"/>
  <c r="J1116"/>
  <c r="I1116"/>
  <c r="F1116"/>
  <c r="S1141"/>
  <c r="AB1212"/>
  <c r="S1322"/>
  <c r="I1328"/>
  <c r="H1328"/>
  <c r="F1328"/>
  <c r="AB1485"/>
  <c r="S1485"/>
  <c r="AB1125"/>
  <c r="AB1192"/>
  <c r="AB1248"/>
  <c r="AB1280"/>
  <c r="S1342"/>
  <c r="F1496"/>
  <c r="J1496"/>
  <c r="S1149"/>
  <c r="S1181"/>
  <c r="S1213"/>
  <c r="AB1302"/>
  <c r="S1332"/>
  <c r="H1344"/>
  <c r="J1360"/>
  <c r="S1401"/>
  <c r="F1424"/>
  <c r="R1424"/>
  <c r="J1424"/>
  <c r="I1424"/>
  <c r="H1424"/>
  <c r="S1105"/>
  <c r="I1332"/>
  <c r="H1332"/>
  <c r="R1332"/>
  <c r="J1332"/>
  <c r="S1358"/>
  <c r="S1364"/>
  <c r="S1393"/>
  <c r="S1125"/>
  <c r="S1157"/>
  <c r="S1189"/>
  <c r="J1328"/>
  <c r="AB1385"/>
  <c r="S1385"/>
  <c r="S1497"/>
  <c r="AB1196"/>
  <c r="R1328"/>
  <c r="I1360"/>
  <c r="H1360"/>
  <c r="F1360"/>
  <c r="AB1417"/>
  <c r="S1417"/>
  <c r="S1465"/>
  <c r="AB1469"/>
  <c r="S1469"/>
  <c r="S1471"/>
  <c r="AB1377"/>
  <c r="S1377"/>
  <c r="F1428"/>
  <c r="R1428"/>
  <c r="H1428"/>
  <c r="S1437"/>
  <c r="S1487"/>
  <c r="S1318"/>
  <c r="AB1389"/>
  <c r="S1389"/>
  <c r="S1397"/>
  <c r="AB1405"/>
  <c r="S1405"/>
  <c r="S1427"/>
  <c r="AB1453"/>
  <c r="S1453"/>
  <c r="AB1361"/>
  <c r="S1373"/>
  <c r="I1428"/>
  <c r="S1434"/>
  <c r="S1455"/>
  <c r="AB1501"/>
  <c r="S1330"/>
  <c r="S1346"/>
  <c r="S1369"/>
  <c r="S1411"/>
  <c r="J1428"/>
  <c r="S1528"/>
  <c r="S1544"/>
  <c r="S1560"/>
  <c r="S1576"/>
  <c r="F1388"/>
  <c r="R1388"/>
  <c r="F1396"/>
  <c r="R1396"/>
  <c r="F1404"/>
  <c r="R1404"/>
  <c r="H1469"/>
  <c r="AB1473"/>
  <c r="S1663"/>
  <c r="AB1404"/>
  <c r="R1432"/>
  <c r="AB1506"/>
  <c r="AB1509"/>
  <c r="AB1529"/>
  <c r="AB1545"/>
  <c r="AB1549"/>
  <c r="AB1561"/>
  <c r="AB1577"/>
  <c r="AB1581"/>
  <c r="S1631"/>
  <c r="R1376"/>
  <c r="I1388"/>
  <c r="F1392"/>
  <c r="R1392"/>
  <c r="I1396"/>
  <c r="I1404"/>
  <c r="R1417"/>
  <c r="F1420"/>
  <c r="R1420"/>
  <c r="AB1429"/>
  <c r="AB1457"/>
  <c r="S1539"/>
  <c r="S1551"/>
  <c r="S1583"/>
  <c r="S1587"/>
  <c r="J1388"/>
  <c r="J1396"/>
  <c r="J1404"/>
  <c r="AB1425"/>
  <c r="S1473"/>
  <c r="AB1493"/>
  <c r="S1509"/>
  <c r="S1603"/>
  <c r="AB1790"/>
  <c r="AB1510"/>
  <c r="S1643"/>
  <c r="S1679"/>
  <c r="S1619"/>
  <c r="S1683"/>
  <c r="S1709"/>
  <c r="S1695"/>
  <c r="S1838"/>
  <c r="AB1838"/>
  <c r="AB1729"/>
  <c r="AB1896"/>
  <c r="I1713"/>
  <c r="AB1918"/>
  <c r="S1522"/>
  <c r="S1534"/>
  <c r="S1538"/>
  <c r="S1550"/>
  <c r="S1554"/>
  <c r="S1566"/>
  <c r="S1570"/>
  <c r="S1582"/>
  <c r="S1586"/>
  <c r="S1598"/>
  <c r="S1602"/>
  <c r="S1614"/>
  <c r="S1618"/>
  <c r="S1630"/>
  <c r="S1634"/>
  <c r="S1646"/>
  <c r="S1650"/>
  <c r="S1662"/>
  <c r="S1666"/>
  <c r="S1678"/>
  <c r="S1682"/>
  <c r="S1690"/>
  <c r="S1694"/>
  <c r="AB1713"/>
  <c r="F1729"/>
  <c r="AB1733"/>
  <c r="S1785"/>
  <c r="AB1741"/>
  <c r="AB1749"/>
  <c r="AB1753"/>
  <c r="AB1757"/>
  <c r="AB1765"/>
  <c r="AB1769"/>
  <c r="AB1773"/>
  <c r="S1809"/>
  <c r="AB1809"/>
  <c r="S1813"/>
  <c r="AB1813"/>
  <c r="S1817"/>
  <c r="AB1817"/>
  <c r="S1701"/>
  <c r="AB1737"/>
  <c r="AB1810"/>
  <c r="S1810"/>
  <c r="S1814"/>
  <c r="S1777"/>
  <c r="S1781"/>
  <c r="S1830"/>
  <c r="S1922"/>
  <c r="S1805"/>
  <c r="AB1805"/>
  <c r="S1822"/>
  <c r="AB1826"/>
  <c r="S1826"/>
  <c r="AB1974"/>
  <c r="S1974"/>
  <c r="S1774"/>
  <c r="AB1781"/>
  <c r="S1782"/>
  <c r="S1789"/>
  <c r="S1801"/>
  <c r="AB1801"/>
  <c r="S1821"/>
  <c r="S1778"/>
  <c r="AB1818"/>
  <c r="S1818"/>
  <c r="AB1942"/>
  <c r="S1942"/>
  <c r="S1906"/>
  <c r="AB1954"/>
  <c r="S1954"/>
  <c r="S1841"/>
  <c r="S1849"/>
  <c r="S1857"/>
  <c r="S1865"/>
  <c r="S1898"/>
  <c r="S1930"/>
  <c r="S1962"/>
  <c r="S1994"/>
  <c r="J1865"/>
  <c r="S1873"/>
  <c r="S1877"/>
  <c r="S1881"/>
  <c r="S1885"/>
  <c r="S1889"/>
  <c r="AB1889"/>
  <c r="S1910"/>
  <c r="AB1950"/>
  <c r="AB1982"/>
  <c r="S1982"/>
  <c r="F2048"/>
  <c r="F2066"/>
  <c r="S1825"/>
  <c r="S1829"/>
  <c r="S1833"/>
  <c r="S1837"/>
  <c r="AB1862"/>
  <c r="AB1870"/>
  <c r="AB1873"/>
  <c r="AB1877"/>
  <c r="AB1881"/>
  <c r="S1890"/>
  <c r="AB1938"/>
  <c r="S1938"/>
  <c r="S2002"/>
  <c r="AB1849"/>
  <c r="AB1857"/>
  <c r="AB1865"/>
  <c r="AB1890"/>
  <c r="S1902"/>
  <c r="AB1926"/>
  <c r="S1926"/>
  <c r="H2054"/>
  <c r="S1914"/>
  <c r="AB1946"/>
  <c r="F1948"/>
  <c r="AB1978"/>
  <c r="S1978"/>
  <c r="S2010"/>
  <c r="AB2080"/>
  <c r="S2083"/>
  <c r="AB1882"/>
  <c r="S1894"/>
  <c r="AB1914"/>
  <c r="S1934"/>
  <c r="AB1966"/>
  <c r="AB1998"/>
  <c r="S1998"/>
  <c r="S2047"/>
  <c r="J1973"/>
  <c r="S2020"/>
  <c r="S2022"/>
  <c r="S2038"/>
  <c r="S2260"/>
  <c r="S2289"/>
  <c r="S1893"/>
  <c r="S1897"/>
  <c r="S1901"/>
  <c r="S1905"/>
  <c r="S1909"/>
  <c r="S1913"/>
  <c r="S1917"/>
  <c r="S1921"/>
  <c r="S1925"/>
  <c r="S1929"/>
  <c r="S1933"/>
  <c r="S1937"/>
  <c r="S1941"/>
  <c r="S1945"/>
  <c r="S1949"/>
  <c r="S1953"/>
  <c r="S1957"/>
  <c r="S1961"/>
  <c r="S1965"/>
  <c r="S1969"/>
  <c r="S1973"/>
  <c r="S1977"/>
  <c r="S1981"/>
  <c r="S1985"/>
  <c r="S1989"/>
  <c r="S1993"/>
  <c r="S1997"/>
  <c r="S2001"/>
  <c r="S2005"/>
  <c r="S2009"/>
  <c r="S2013"/>
  <c r="S2055"/>
  <c r="S2071"/>
  <c r="S2108"/>
  <c r="S2018"/>
  <c r="S2034"/>
  <c r="AB2182"/>
  <c r="AB2040"/>
  <c r="S2143"/>
  <c r="R2166"/>
  <c r="H2236"/>
  <c r="R2082"/>
  <c r="S2115"/>
  <c r="S2054"/>
  <c r="S2058"/>
  <c r="S2070"/>
  <c r="S2074"/>
  <c r="S2119"/>
  <c r="S2155"/>
  <c r="S2161"/>
  <c r="S2192"/>
  <c r="S2085"/>
  <c r="AB2089"/>
  <c r="S2169"/>
  <c r="S2277"/>
  <c r="AB2277"/>
  <c r="S2166"/>
  <c r="AB2144"/>
  <c r="S2174"/>
  <c r="S2241"/>
  <c r="J2142"/>
  <c r="AB2164"/>
  <c r="AB2193"/>
  <c r="R2150"/>
  <c r="S2157"/>
  <c r="S2165"/>
  <c r="S2173"/>
  <c r="S2181"/>
  <c r="R2314"/>
  <c r="AB2234"/>
  <c r="R2264"/>
  <c r="S2309"/>
  <c r="AB2349"/>
  <c r="S2349"/>
  <c r="AB2168"/>
  <c r="AB2228"/>
  <c r="S2269"/>
  <c r="S2285"/>
  <c r="AB2297"/>
  <c r="S2331"/>
  <c r="S2249"/>
  <c r="S2202"/>
  <c r="S2214"/>
  <c r="S2218"/>
  <c r="S2230"/>
  <c r="S2252"/>
  <c r="I2302"/>
  <c r="S2353"/>
  <c r="S2233"/>
  <c r="S2305"/>
  <c r="S2281"/>
  <c r="R2286"/>
  <c r="J2290"/>
  <c r="S2313"/>
  <c r="AB2318"/>
  <c r="AB2324"/>
  <c r="S2329"/>
  <c r="AB2393"/>
  <c r="S2337"/>
  <c r="AB2337"/>
  <c r="S2364"/>
  <c r="AB2334"/>
  <c r="AB2342"/>
  <c r="S2465"/>
  <c r="S2322"/>
  <c r="AB2330"/>
  <c r="H2366"/>
  <c r="S2351"/>
  <c r="S2409"/>
  <c r="S2433"/>
  <c r="S2461"/>
  <c r="S2450"/>
  <c r="S2406"/>
  <c r="S2458"/>
  <c r="S2395"/>
  <c r="AB2414"/>
  <c r="S2462"/>
  <c r="B22" i="6"/>
  <c r="B37" s="1"/>
  <c r="G37" s="1"/>
  <c r="F27"/>
  <c r="J2462" i="5"/>
  <c r="S2466"/>
  <c r="F64" i="6"/>
  <c r="G5"/>
  <c r="H5"/>
  <c r="H6"/>
  <c r="S2441" i="5"/>
  <c r="AB2398"/>
  <c r="F2418"/>
  <c r="I2430"/>
  <c r="G17" i="6"/>
  <c r="H17" s="1"/>
  <c r="S2417" i="5"/>
  <c r="D9" i="6"/>
  <c r="G15"/>
  <c r="H15" s="1"/>
  <c r="B20"/>
  <c r="F25" s="1"/>
  <c r="J2468" i="5"/>
  <c r="D4" i="6"/>
  <c r="S2469" i="5"/>
  <c r="S2442"/>
  <c r="B21" i="6"/>
  <c r="B51" s="1"/>
  <c r="G51" s="1"/>
  <c r="G16"/>
  <c r="H16"/>
  <c r="B19"/>
  <c r="A38" i="2"/>
  <c r="J4" i="5"/>
  <c r="B41" i="4"/>
  <c r="B53" s="1"/>
  <c r="A37" i="6" s="1"/>
  <c r="A55" i="2"/>
  <c r="A73"/>
  <c r="B9" i="3"/>
  <c r="A3" i="2"/>
  <c r="A20"/>
  <c r="B17" i="3"/>
  <c r="B25"/>
  <c r="C20"/>
  <c r="A75" i="2"/>
  <c r="C25" i="3"/>
  <c r="N4" i="5"/>
  <c r="A43" i="2"/>
  <c r="C3" i="3"/>
  <c r="C19"/>
  <c r="P4" i="5"/>
  <c r="A45" i="2"/>
  <c r="C4" i="3"/>
  <c r="B26" i="4"/>
  <c r="B32" s="1"/>
  <c r="A19" i="6" s="1"/>
  <c r="A12" i="2"/>
  <c r="A29"/>
  <c r="A46"/>
  <c r="A63"/>
  <c r="B5" i="3"/>
  <c r="B13"/>
  <c r="B21"/>
  <c r="B29"/>
  <c r="B9" i="4"/>
  <c r="A5" i="6" s="1"/>
  <c r="B39" i="4"/>
  <c r="A25" i="6" s="1"/>
  <c r="G3" i="5"/>
  <c r="B19" i="4"/>
  <c r="H74"/>
  <c r="A11" i="2"/>
  <c r="A28"/>
  <c r="A62"/>
  <c r="C12" i="3"/>
  <c r="C28"/>
  <c r="B7" i="4"/>
  <c r="J2" i="5"/>
  <c r="A13" i="2"/>
  <c r="A30"/>
  <c r="A48"/>
  <c r="A64"/>
  <c r="C5" i="3"/>
  <c r="C13"/>
  <c r="C21"/>
  <c r="C29"/>
  <c r="B73" i="4"/>
  <c r="B4" i="5"/>
  <c r="B2006" i="7"/>
  <c r="A21" i="2"/>
  <c r="A39"/>
  <c r="C17" i="3"/>
  <c r="B55" i="4"/>
  <c r="A38" i="6" s="1"/>
  <c r="A4" i="2"/>
  <c r="A56"/>
  <c r="C9" i="3"/>
  <c r="B4" i="4"/>
  <c r="B24"/>
  <c r="A9" i="2"/>
  <c r="A26"/>
  <c r="A60"/>
  <c r="C11" i="3"/>
  <c r="C27"/>
  <c r="D25" i="4"/>
  <c r="D31" s="1"/>
  <c r="A17" i="2"/>
  <c r="A34"/>
  <c r="A52"/>
  <c r="A70"/>
  <c r="C7" i="3"/>
  <c r="C15"/>
  <c r="C23"/>
  <c r="C31"/>
  <c r="B15" i="4"/>
  <c r="A7" i="6" s="1"/>
  <c r="B28" i="4"/>
  <c r="A16" i="6" s="1"/>
  <c r="B40" i="4"/>
  <c r="A26" i="6" s="1"/>
  <c r="F4" i="5"/>
  <c r="A2" i="2"/>
  <c r="A19"/>
  <c r="A37"/>
  <c r="A54"/>
  <c r="A72"/>
  <c r="C8" i="3"/>
  <c r="C16"/>
  <c r="C24"/>
  <c r="D2" i="4"/>
  <c r="B17"/>
  <c r="A9" i="6" s="1"/>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s="1"/>
  <c r="B45" i="4"/>
  <c r="A30" i="6" s="1"/>
  <c r="I74" i="4"/>
  <c r="K4" i="5"/>
  <c r="A15" i="2"/>
  <c r="A32"/>
  <c r="A50"/>
  <c r="A66"/>
  <c r="C6" i="3"/>
  <c r="C14"/>
  <c r="C22"/>
  <c r="C30"/>
  <c r="B27" i="4"/>
  <c r="B33" s="1"/>
  <c r="A20" i="6" s="1"/>
  <c r="A3"/>
  <c r="J19"/>
  <c r="I20"/>
  <c r="J27"/>
  <c r="I29"/>
  <c r="I30"/>
  <c r="I31"/>
  <c r="I32"/>
  <c r="J39"/>
  <c r="I40"/>
  <c r="J47"/>
  <c r="J55"/>
  <c r="J56"/>
  <c r="I57"/>
  <c r="L66"/>
  <c r="J68"/>
  <c r="B4" i="8"/>
  <c r="A6" i="2"/>
  <c r="A14"/>
  <c r="A31"/>
  <c r="A57"/>
  <c r="B18" i="3"/>
  <c r="A7" i="2"/>
  <c r="A24"/>
  <c r="A41"/>
  <c r="A58"/>
  <c r="C2" i="3"/>
  <c r="C10"/>
  <c r="C18"/>
  <c r="C26"/>
  <c r="B13" i="4"/>
  <c r="B21"/>
  <c r="B38"/>
  <c r="B50" s="1"/>
  <c r="A34" i="6" s="1"/>
  <c r="L4" i="5"/>
  <c r="A8" i="2"/>
  <c r="A16"/>
  <c r="A25"/>
  <c r="A33"/>
  <c r="A42"/>
  <c r="A51"/>
  <c r="A59"/>
  <c r="A68"/>
  <c r="B3" i="3"/>
  <c r="B7"/>
  <c r="B11"/>
  <c r="B15"/>
  <c r="B19"/>
  <c r="B23"/>
  <c r="B27"/>
  <c r="B31"/>
  <c r="B6" i="4"/>
  <c r="B14"/>
  <c r="B22"/>
  <c r="A12" i="6" s="1"/>
  <c r="B46" i="4"/>
  <c r="A31" i="6" s="1"/>
  <c r="A91" i="4"/>
  <c r="B2" i="5"/>
  <c r="M4"/>
  <c r="B3" i="6"/>
  <c r="J20"/>
  <c r="I21"/>
  <c r="J29"/>
  <c r="J30"/>
  <c r="J31"/>
  <c r="J32"/>
  <c r="J40"/>
  <c r="I41"/>
  <c r="I49"/>
  <c r="J57"/>
  <c r="I58"/>
  <c r="L67"/>
  <c r="A1" i="7"/>
  <c r="D4" i="8"/>
  <c r="C3" i="6"/>
  <c r="I4"/>
  <c r="C4" s="1"/>
  <c r="I5"/>
  <c r="C5" s="1"/>
  <c r="J21"/>
  <c r="I22"/>
  <c r="I34"/>
  <c r="J41"/>
  <c r="I42"/>
  <c r="J49"/>
  <c r="I50"/>
  <c r="J58"/>
  <c r="I59"/>
  <c r="L68"/>
  <c r="B5" i="7"/>
  <c r="G4" i="8"/>
  <c r="A1" i="2"/>
  <c r="A10"/>
  <c r="A18"/>
  <c r="A27"/>
  <c r="A35"/>
  <c r="A44"/>
  <c r="A53"/>
  <c r="A61"/>
  <c r="A71"/>
  <c r="B4" i="3"/>
  <c r="B8"/>
  <c r="B12"/>
  <c r="B16"/>
  <c r="B20"/>
  <c r="B24"/>
  <c r="B28"/>
  <c r="B32"/>
  <c r="B8" i="4"/>
  <c r="A4" i="6" s="1"/>
  <c r="B16" i="4"/>
  <c r="A8" i="6" s="1"/>
  <c r="B25" i="4"/>
  <c r="A13" i="6" s="1"/>
  <c r="B74" i="4"/>
  <c r="A53" i="6" s="1"/>
  <c r="B3" i="5"/>
  <c r="G4"/>
  <c r="O4"/>
  <c r="A1" i="6"/>
  <c r="D3"/>
  <c r="J4"/>
  <c r="J5"/>
  <c r="I6"/>
  <c r="C6" s="1"/>
  <c r="I7"/>
  <c r="C7" s="1"/>
  <c r="I8"/>
  <c r="C8" s="1"/>
  <c r="I9"/>
  <c r="C9" s="1"/>
  <c r="I10"/>
  <c r="C10" s="1"/>
  <c r="I11"/>
  <c r="C11" s="1"/>
  <c r="I12"/>
  <c r="J22"/>
  <c r="J34"/>
  <c r="I35"/>
  <c r="J42"/>
  <c r="J50"/>
  <c r="I51"/>
  <c r="J59"/>
  <c r="I60"/>
  <c r="C5" i="7"/>
  <c r="D1" i="6"/>
  <c r="J6"/>
  <c r="J7"/>
  <c r="J8"/>
  <c r="J9"/>
  <c r="J10"/>
  <c r="J11"/>
  <c r="J12"/>
  <c r="I24"/>
  <c r="J35"/>
  <c r="I36"/>
  <c r="I44"/>
  <c r="J51"/>
  <c r="I52"/>
  <c r="J60"/>
  <c r="I62"/>
  <c r="I65"/>
  <c r="D5" i="7"/>
  <c r="B10" i="4"/>
  <c r="A6" i="6" s="1"/>
  <c r="B18" i="4"/>
  <c r="A10" i="6" s="1"/>
  <c r="G25" i="4"/>
  <c r="G49" s="1"/>
  <c r="B44"/>
  <c r="A29" i="6" s="1"/>
  <c r="A4" i="5"/>
  <c r="I4"/>
  <c r="I14" i="6"/>
  <c r="I15"/>
  <c r="C15" s="1"/>
  <c r="I16"/>
  <c r="I17"/>
  <c r="J24"/>
  <c r="I25"/>
  <c r="J36"/>
  <c r="I37"/>
  <c r="J44"/>
  <c r="I45"/>
  <c r="J52"/>
  <c r="J62"/>
  <c r="I63"/>
  <c r="I64"/>
  <c r="J65"/>
  <c r="I66"/>
  <c r="B60" i="1"/>
  <c r="F4" i="8"/>
  <c r="H4"/>
  <c r="I4"/>
  <c r="C4"/>
  <c r="S362" i="5"/>
  <c r="S366"/>
  <c r="S374"/>
  <c r="S402"/>
  <c r="S393"/>
  <c r="S417"/>
  <c r="S513"/>
  <c r="S382"/>
  <c r="S397"/>
  <c r="S525"/>
  <c r="S394"/>
  <c r="S414"/>
  <c r="S422"/>
  <c r="S401"/>
  <c r="S381"/>
  <c r="S406"/>
  <c r="S537"/>
  <c r="S405"/>
  <c r="S533"/>
  <c r="S433"/>
  <c r="S373"/>
  <c r="S369"/>
  <c r="S386"/>
  <c r="S429"/>
  <c r="S517"/>
  <c r="S551"/>
  <c r="S398"/>
  <c r="S409"/>
  <c r="S549"/>
  <c r="S361"/>
  <c r="S365"/>
  <c r="S370"/>
  <c r="S378"/>
  <c r="S418"/>
  <c r="S385"/>
  <c r="S413"/>
  <c r="S358"/>
  <c r="S390"/>
  <c r="S410"/>
  <c r="S389"/>
  <c r="S426"/>
  <c r="J2034"/>
  <c r="H1924"/>
  <c r="I1924"/>
  <c r="H2034"/>
  <c r="J1924"/>
  <c r="R1924"/>
  <c r="S571"/>
  <c r="S575"/>
  <c r="X319"/>
  <c r="X121"/>
  <c r="S497"/>
  <c r="X353"/>
  <c r="X214"/>
  <c r="X158"/>
  <c r="X82"/>
  <c r="X206"/>
  <c r="X46"/>
  <c r="X324"/>
  <c r="X342"/>
  <c r="B32" i="6"/>
  <c r="G32" s="1"/>
  <c r="J1884" i="5"/>
  <c r="R837"/>
  <c r="F1700"/>
  <c r="I1189"/>
  <c r="I1700"/>
  <c r="J2249"/>
  <c r="F932"/>
  <c r="J1700"/>
  <c r="I932"/>
  <c r="R932"/>
  <c r="J717"/>
  <c r="F2374"/>
  <c r="J1649"/>
  <c r="R1004"/>
  <c r="R1285"/>
  <c r="I1004"/>
  <c r="F1912"/>
  <c r="H1912"/>
  <c r="H428"/>
  <c r="J1912"/>
  <c r="I837"/>
  <c r="I428"/>
  <c r="F837"/>
  <c r="F428"/>
  <c r="J837"/>
  <c r="R368"/>
  <c r="H2328"/>
  <c r="H1429"/>
  <c r="R115"/>
  <c r="J1189"/>
  <c r="F1278"/>
  <c r="F2258"/>
  <c r="I1278"/>
  <c r="R1278"/>
  <c r="H1278"/>
  <c r="I2258"/>
  <c r="F1189"/>
  <c r="R2258"/>
  <c r="H1189"/>
  <c r="I661"/>
  <c r="R1189"/>
  <c r="I1473"/>
  <c r="J2129"/>
  <c r="I1060"/>
  <c r="F1884"/>
  <c r="H1865"/>
  <c r="I1884"/>
  <c r="H1649"/>
  <c r="H1884"/>
  <c r="I1649"/>
  <c r="F1865"/>
  <c r="R1884"/>
  <c r="R1649"/>
  <c r="H2129"/>
  <c r="I2129"/>
  <c r="J1609"/>
  <c r="F2180"/>
  <c r="R2129"/>
  <c r="F1977"/>
  <c r="H2180"/>
  <c r="J404"/>
  <c r="I1820"/>
  <c r="H1776"/>
  <c r="I545"/>
  <c r="H1820"/>
  <c r="R545"/>
  <c r="J1820"/>
  <c r="R1257"/>
  <c r="H545"/>
  <c r="R1820"/>
  <c r="J545"/>
  <c r="F1436"/>
  <c r="H404"/>
  <c r="R87"/>
  <c r="R404"/>
  <c r="B30" i="6"/>
  <c r="G30"/>
  <c r="B41"/>
  <c r="G41" s="1"/>
  <c r="B31"/>
  <c r="G31" s="1"/>
  <c r="H1977" i="5"/>
  <c r="H2374"/>
  <c r="H1976"/>
  <c r="J1661"/>
  <c r="I939"/>
  <c r="I2162"/>
  <c r="I1976"/>
  <c r="F1257"/>
  <c r="J396"/>
  <c r="R194"/>
  <c r="H2065"/>
  <c r="J1976"/>
  <c r="H1832"/>
  <c r="R331"/>
  <c r="I1257"/>
  <c r="I682"/>
  <c r="R683"/>
  <c r="R207"/>
  <c r="J1257"/>
  <c r="J682"/>
  <c r="H396"/>
  <c r="I2065"/>
  <c r="I1832"/>
  <c r="J2065"/>
  <c r="J1832"/>
  <c r="H2145"/>
  <c r="R2065"/>
  <c r="R1832"/>
  <c r="J2370"/>
  <c r="I2145"/>
  <c r="J1436"/>
  <c r="R388"/>
  <c r="J2145"/>
  <c r="J388"/>
  <c r="R71"/>
  <c r="R2145"/>
  <c r="F2065"/>
  <c r="F1832"/>
  <c r="I1436"/>
  <c r="R1436"/>
  <c r="R1020"/>
  <c r="R175"/>
  <c r="I2230"/>
  <c r="H372"/>
  <c r="I2180"/>
  <c r="J372"/>
  <c r="F545"/>
  <c r="F2230"/>
  <c r="I2164"/>
  <c r="J2164"/>
  <c r="R303"/>
  <c r="R191"/>
  <c r="I1816"/>
  <c r="F1816"/>
  <c r="R43"/>
  <c r="R91"/>
  <c r="F2126"/>
  <c r="F972"/>
  <c r="H2146"/>
  <c r="F2130"/>
  <c r="F2034"/>
  <c r="I388"/>
  <c r="F388"/>
  <c r="I2138"/>
  <c r="I2249"/>
  <c r="R2249"/>
  <c r="H2249"/>
  <c r="F2249"/>
  <c r="F2145"/>
  <c r="F2098"/>
  <c r="R277"/>
  <c r="R682"/>
  <c r="H682"/>
  <c r="R291"/>
  <c r="H715"/>
  <c r="R275"/>
  <c r="R2198"/>
  <c r="F1044"/>
  <c r="I372"/>
  <c r="F372"/>
  <c r="I400"/>
  <c r="R211"/>
  <c r="R1429"/>
  <c r="J1429"/>
  <c r="I1429"/>
  <c r="H1020"/>
  <c r="I649"/>
  <c r="H649"/>
  <c r="I404"/>
  <c r="F404"/>
  <c r="H2322"/>
  <c r="F2322"/>
  <c r="R2322"/>
  <c r="J2322"/>
  <c r="I2322"/>
  <c r="F2129"/>
  <c r="F1060"/>
  <c r="H1004"/>
  <c r="I368"/>
  <c r="H461"/>
  <c r="F26" i="6"/>
  <c r="F46" s="1"/>
  <c r="B52"/>
  <c r="G52" s="1"/>
  <c r="B42"/>
  <c r="G42" s="1"/>
  <c r="B40"/>
  <c r="G40" s="1"/>
  <c r="B50"/>
  <c r="G50" s="1"/>
  <c r="B25"/>
  <c r="G25" s="1"/>
  <c r="B35"/>
  <c r="G35" s="1"/>
  <c r="B39"/>
  <c r="G39" s="1"/>
  <c r="F24"/>
  <c r="B44"/>
  <c r="G44" s="1"/>
  <c r="B49"/>
  <c r="G49" s="1"/>
  <c r="B34"/>
  <c r="G34" s="1"/>
  <c r="B29"/>
  <c r="G29" s="1"/>
  <c r="B24"/>
  <c r="G24" s="1"/>
  <c r="G19"/>
  <c r="H19" s="1"/>
  <c r="D19" s="1"/>
  <c r="D5"/>
  <c r="G22"/>
  <c r="B47"/>
  <c r="G47" s="1"/>
  <c r="R2469" i="5"/>
  <c r="H2334"/>
  <c r="F2334"/>
  <c r="J2334"/>
  <c r="I2334"/>
  <c r="R2334"/>
  <c r="F2284"/>
  <c r="I2284"/>
  <c r="J2284"/>
  <c r="H2284"/>
  <c r="R2284"/>
  <c r="I2028"/>
  <c r="F1817"/>
  <c r="H1817"/>
  <c r="I1810"/>
  <c r="H1810"/>
  <c r="F1810"/>
  <c r="R1810"/>
  <c r="J1810"/>
  <c r="I1712"/>
  <c r="R1636"/>
  <c r="J1636"/>
  <c r="I1636"/>
  <c r="H1636"/>
  <c r="F1636"/>
  <c r="H1632"/>
  <c r="I1790"/>
  <c r="R1790"/>
  <c r="J1790"/>
  <c r="H1790"/>
  <c r="F1790"/>
  <c r="R1620"/>
  <c r="J1620"/>
  <c r="I1620"/>
  <c r="H1620"/>
  <c r="F1620"/>
  <c r="H1548"/>
  <c r="F1548"/>
  <c r="R1652"/>
  <c r="J1652"/>
  <c r="I1652"/>
  <c r="H1652"/>
  <c r="F1652"/>
  <c r="R1549"/>
  <c r="J1549"/>
  <c r="I1549"/>
  <c r="H1549"/>
  <c r="F1549"/>
  <c r="J1442"/>
  <c r="H1442"/>
  <c r="I1442"/>
  <c r="F1442"/>
  <c r="R1442"/>
  <c r="I1300"/>
  <c r="H1300"/>
  <c r="R1300"/>
  <c r="J1300"/>
  <c r="F1300"/>
  <c r="I1268"/>
  <c r="H1268"/>
  <c r="R1268"/>
  <c r="J1268"/>
  <c r="F1268"/>
  <c r="I1236"/>
  <c r="H1236"/>
  <c r="R1236"/>
  <c r="J1236"/>
  <c r="F1236"/>
  <c r="H981"/>
  <c r="J981"/>
  <c r="R1102"/>
  <c r="J1102"/>
  <c r="I1102"/>
  <c r="H1102"/>
  <c r="F1102"/>
  <c r="J953"/>
  <c r="H828"/>
  <c r="I634"/>
  <c r="H634"/>
  <c r="F634"/>
  <c r="R634"/>
  <c r="J634"/>
  <c r="F560"/>
  <c r="R548"/>
  <c r="J548"/>
  <c r="R532"/>
  <c r="J532"/>
  <c r="F432"/>
  <c r="F506"/>
  <c r="R506"/>
  <c r="J506"/>
  <c r="I506"/>
  <c r="H506"/>
  <c r="R282"/>
  <c r="R274"/>
  <c r="R250"/>
  <c r="R243"/>
  <c r="R236"/>
  <c r="R228"/>
  <c r="R132"/>
  <c r="R204"/>
  <c r="R104"/>
  <c r="B46" i="6"/>
  <c r="G46"/>
  <c r="B26"/>
  <c r="G26" s="1"/>
  <c r="H26" s="1"/>
  <c r="D26" s="1"/>
  <c r="G21"/>
  <c r="H21"/>
  <c r="D21" s="1"/>
  <c r="B36"/>
  <c r="G36" s="1"/>
  <c r="G20"/>
  <c r="B45"/>
  <c r="G45" s="1"/>
  <c r="B27"/>
  <c r="G27" s="1"/>
  <c r="H2392" i="5"/>
  <c r="F2392"/>
  <c r="J2392"/>
  <c r="I2252"/>
  <c r="J2252"/>
  <c r="H2252"/>
  <c r="I2100"/>
  <c r="H2100"/>
  <c r="F2100"/>
  <c r="I2116"/>
  <c r="H2116"/>
  <c r="J2116"/>
  <c r="I2020"/>
  <c r="F2020"/>
  <c r="J2020"/>
  <c r="R1899"/>
  <c r="I1826"/>
  <c r="H1826"/>
  <c r="F1826"/>
  <c r="R1826"/>
  <c r="J1826"/>
  <c r="I2228"/>
  <c r="H2228"/>
  <c r="F2228"/>
  <c r="H1728"/>
  <c r="J1728"/>
  <c r="R1664"/>
  <c r="J1664"/>
  <c r="F1664"/>
  <c r="I1576"/>
  <c r="H1576"/>
  <c r="F1576"/>
  <c r="R1576"/>
  <c r="J1576"/>
  <c r="F1544"/>
  <c r="F1364"/>
  <c r="R1364"/>
  <c r="J1364"/>
  <c r="I1364"/>
  <c r="H1364"/>
  <c r="F1493"/>
  <c r="H1099"/>
  <c r="R1592"/>
  <c r="H1172"/>
  <c r="R1172"/>
  <c r="J1172"/>
  <c r="I1172"/>
  <c r="F1172"/>
  <c r="R1263"/>
  <c r="R977"/>
  <c r="H1196"/>
  <c r="R1196"/>
  <c r="J1196"/>
  <c r="F1196"/>
  <c r="I1196"/>
  <c r="I487"/>
  <c r="R184"/>
  <c r="R220"/>
  <c r="R176"/>
  <c r="H2296"/>
  <c r="F2296"/>
  <c r="R2296"/>
  <c r="I2296"/>
  <c r="J2296"/>
  <c r="I2257"/>
  <c r="J2257"/>
  <c r="R2257"/>
  <c r="R2246"/>
  <c r="I2246"/>
  <c r="H2246"/>
  <c r="F2246"/>
  <c r="J2246"/>
  <c r="J1753"/>
  <c r="I1753"/>
  <c r="H1753"/>
  <c r="F1753"/>
  <c r="R1753"/>
  <c r="H1644"/>
  <c r="J1577"/>
  <c r="I1577"/>
  <c r="H1200"/>
  <c r="F1200"/>
  <c r="R1200"/>
  <c r="J1200"/>
  <c r="I1200"/>
  <c r="H1136"/>
  <c r="F1136"/>
  <c r="R1136"/>
  <c r="J1136"/>
  <c r="I1136"/>
  <c r="J1561"/>
  <c r="H1561"/>
  <c r="H1057"/>
  <c r="F1057"/>
  <c r="R1057"/>
  <c r="I1057"/>
  <c r="J1057"/>
  <c r="H993"/>
  <c r="I993"/>
  <c r="F1372"/>
  <c r="R1372"/>
  <c r="J1372"/>
  <c r="I1372"/>
  <c r="H1372"/>
  <c r="I1296"/>
  <c r="H1296"/>
  <c r="R1296"/>
  <c r="J1296"/>
  <c r="F1296"/>
  <c r="I1264"/>
  <c r="H1264"/>
  <c r="R1264"/>
  <c r="J1264"/>
  <c r="F1264"/>
  <c r="I1232"/>
  <c r="H1232"/>
  <c r="R1232"/>
  <c r="J1232"/>
  <c r="F1232"/>
  <c r="H1029"/>
  <c r="F1029"/>
  <c r="H895"/>
  <c r="R608"/>
  <c r="J608"/>
  <c r="I608"/>
  <c r="H608"/>
  <c r="F608"/>
  <c r="R592"/>
  <c r="J592"/>
  <c r="I592"/>
  <c r="H592"/>
  <c r="F592"/>
  <c r="I576"/>
  <c r="R2383"/>
  <c r="F2372"/>
  <c r="H2312"/>
  <c r="F2312"/>
  <c r="R2312"/>
  <c r="J2312"/>
  <c r="I2312"/>
  <c r="R1676"/>
  <c r="I1260"/>
  <c r="H1260"/>
  <c r="R1260"/>
  <c r="J1260"/>
  <c r="F1260"/>
  <c r="F610"/>
  <c r="R375"/>
  <c r="R216"/>
  <c r="R120"/>
  <c r="R140"/>
  <c r="R192"/>
  <c r="F41" i="6"/>
  <c r="F51"/>
  <c r="H51" s="1"/>
  <c r="D51" s="1"/>
  <c r="F35"/>
  <c r="R2369" i="5"/>
  <c r="J2369"/>
  <c r="I2369"/>
  <c r="H2369"/>
  <c r="F2369"/>
  <c r="F2280"/>
  <c r="R2280"/>
  <c r="H2280"/>
  <c r="I2280"/>
  <c r="J2280"/>
  <c r="R2389"/>
  <c r="J2389"/>
  <c r="F2309"/>
  <c r="I2096"/>
  <c r="R2084"/>
  <c r="J2084"/>
  <c r="I2084"/>
  <c r="I2068"/>
  <c r="F2068"/>
  <c r="J2068"/>
  <c r="R1833"/>
  <c r="R1616"/>
  <c r="H1616"/>
  <c r="I1532"/>
  <c r="F1532"/>
  <c r="R1532"/>
  <c r="R1684"/>
  <c r="J1684"/>
  <c r="I1684"/>
  <c r="H1684"/>
  <c r="F1684"/>
  <c r="I1340"/>
  <c r="H1340"/>
  <c r="R1340"/>
  <c r="J1340"/>
  <c r="F1340"/>
  <c r="I1509"/>
  <c r="R1509"/>
  <c r="H1176"/>
  <c r="J1176"/>
  <c r="R1486"/>
  <c r="J1486"/>
  <c r="H1486"/>
  <c r="F1486"/>
  <c r="I1486"/>
  <c r="R1545"/>
  <c r="J1545"/>
  <c r="I1545"/>
  <c r="H1545"/>
  <c r="F1545"/>
  <c r="I1193"/>
  <c r="H1180"/>
  <c r="I1180"/>
  <c r="F1180"/>
  <c r="J1180"/>
  <c r="R1180"/>
  <c r="I1284"/>
  <c r="H1284"/>
  <c r="R1284"/>
  <c r="J1284"/>
  <c r="F1284"/>
  <c r="I1252"/>
  <c r="H1252"/>
  <c r="R1252"/>
  <c r="J1252"/>
  <c r="F1252"/>
  <c r="I1220"/>
  <c r="H1220"/>
  <c r="R1220"/>
  <c r="J1220"/>
  <c r="F1220"/>
  <c r="H1049"/>
  <c r="F1049"/>
  <c r="R1049"/>
  <c r="J1049"/>
  <c r="I1049"/>
  <c r="H824"/>
  <c r="J945"/>
  <c r="H550"/>
  <c r="F550"/>
  <c r="R550"/>
  <c r="J550"/>
  <c r="I550"/>
  <c r="R343"/>
  <c r="R286"/>
  <c r="R262"/>
  <c r="R196"/>
  <c r="R2452"/>
  <c r="H2432"/>
  <c r="I2432"/>
  <c r="J2465"/>
  <c r="I2465"/>
  <c r="H2465"/>
  <c r="R2465"/>
  <c r="F2465"/>
  <c r="I2234"/>
  <c r="H2234"/>
  <c r="R2234"/>
  <c r="J2234"/>
  <c r="J2224"/>
  <c r="R2092"/>
  <c r="J1869"/>
  <c r="R1869"/>
  <c r="H1869"/>
  <c r="H1744"/>
  <c r="R1744"/>
  <c r="I1744"/>
  <c r="J1769"/>
  <c r="I1769"/>
  <c r="H1769"/>
  <c r="F1769"/>
  <c r="R1769"/>
  <c r="I1765"/>
  <c r="H1765"/>
  <c r="F1765"/>
  <c r="J1757"/>
  <c r="I1757"/>
  <c r="H1757"/>
  <c r="F1757"/>
  <c r="R1757"/>
  <c r="J1749"/>
  <c r="I1749"/>
  <c r="F1749"/>
  <c r="R1749"/>
  <c r="F1741"/>
  <c r="J1737"/>
  <c r="H1737"/>
  <c r="F1737"/>
  <c r="I1501"/>
  <c r="H1501"/>
  <c r="F1501"/>
  <c r="J1501"/>
  <c r="R1501"/>
  <c r="I1356"/>
  <c r="H1356"/>
  <c r="F1356"/>
  <c r="R1356"/>
  <c r="J1356"/>
  <c r="H1168"/>
  <c r="F1168"/>
  <c r="R1168"/>
  <c r="J1168"/>
  <c r="I1168"/>
  <c r="F1013"/>
  <c r="R921"/>
  <c r="H783"/>
  <c r="I590"/>
  <c r="H590"/>
  <c r="F590"/>
  <c r="R590"/>
  <c r="J590"/>
  <c r="R632"/>
  <c r="I632"/>
  <c r="H632"/>
  <c r="F632"/>
  <c r="F584"/>
  <c r="R124"/>
  <c r="F32" i="6"/>
  <c r="F47"/>
  <c r="H47" s="1"/>
  <c r="D47" s="1"/>
  <c r="R2133" i="5"/>
  <c r="I2133"/>
  <c r="H2133"/>
  <c r="F2133"/>
  <c r="I1806"/>
  <c r="R1668"/>
  <c r="J1668"/>
  <c r="I1668"/>
  <c r="H1668"/>
  <c r="F1668"/>
  <c r="I1556"/>
  <c r="H1556"/>
  <c r="F1556"/>
  <c r="R1556"/>
  <c r="J1556"/>
  <c r="I1292"/>
  <c r="H1292"/>
  <c r="R1292"/>
  <c r="J1292"/>
  <c r="F1292"/>
  <c r="H514"/>
  <c r="F514"/>
  <c r="R514"/>
  <c r="J514"/>
  <c r="R355"/>
  <c r="F2450"/>
  <c r="R2450"/>
  <c r="J2450"/>
  <c r="I2450"/>
  <c r="H2450"/>
  <c r="J2409"/>
  <c r="I2409"/>
  <c r="H2409"/>
  <c r="R2409"/>
  <c r="F2409"/>
  <c r="R2393"/>
  <c r="J2393"/>
  <c r="I2393"/>
  <c r="H2393"/>
  <c r="F2393"/>
  <c r="I2376"/>
  <c r="H2376"/>
  <c r="R2376"/>
  <c r="J2297"/>
  <c r="H2297"/>
  <c r="F2297"/>
  <c r="R2301"/>
  <c r="J2211"/>
  <c r="J2269"/>
  <c r="J2089"/>
  <c r="I2089"/>
  <c r="H2089"/>
  <c r="R2089"/>
  <c r="F2089"/>
  <c r="F2243"/>
  <c r="I2036"/>
  <c r="H2036"/>
  <c r="J2036"/>
  <c r="F1995"/>
  <c r="F1760"/>
  <c r="R1760"/>
  <c r="R1619"/>
  <c r="R1896"/>
  <c r="J1896"/>
  <c r="I1896"/>
  <c r="H1896"/>
  <c r="F1896"/>
  <c r="I1804"/>
  <c r="R1600"/>
  <c r="J1600"/>
  <c r="I1600"/>
  <c r="F1600"/>
  <c r="R1512"/>
  <c r="I1584"/>
  <c r="H1584"/>
  <c r="F1584"/>
  <c r="J1584"/>
  <c r="H1405"/>
  <c r="R1405"/>
  <c r="I1308"/>
  <c r="F1308"/>
  <c r="R1308"/>
  <c r="J1308"/>
  <c r="H1308"/>
  <c r="H1212"/>
  <c r="I1212"/>
  <c r="F1212"/>
  <c r="R1212"/>
  <c r="J1212"/>
  <c r="H1425"/>
  <c r="F1425"/>
  <c r="J1425"/>
  <c r="I1425"/>
  <c r="R1425"/>
  <c r="R1216"/>
  <c r="R1280"/>
  <c r="H1248"/>
  <c r="J1145"/>
  <c r="R1145"/>
  <c r="R935"/>
  <c r="I638"/>
  <c r="H638"/>
  <c r="F638"/>
  <c r="R638"/>
  <c r="J638"/>
  <c r="I574"/>
  <c r="H574"/>
  <c r="F574"/>
  <c r="R574"/>
  <c r="J574"/>
  <c r="H636"/>
  <c r="J588"/>
  <c r="I580"/>
  <c r="H580"/>
  <c r="F572"/>
  <c r="R564"/>
  <c r="F564"/>
  <c r="F478"/>
  <c r="R478"/>
  <c r="J478"/>
  <c r="I478"/>
  <c r="H478"/>
  <c r="H519"/>
  <c r="R160"/>
  <c r="R180"/>
  <c r="R156"/>
  <c r="R100"/>
  <c r="R309"/>
  <c r="R188"/>
  <c r="D16" i="6"/>
  <c r="R2388" i="5"/>
  <c r="H1772"/>
  <c r="I1772"/>
  <c r="J1680"/>
  <c r="I1680"/>
  <c r="H1680"/>
  <c r="H2420"/>
  <c r="J2420"/>
  <c r="I1588"/>
  <c r="H1588"/>
  <c r="F1588"/>
  <c r="R1588"/>
  <c r="J1588"/>
  <c r="H1148"/>
  <c r="I1148"/>
  <c r="F1148"/>
  <c r="R1148"/>
  <c r="J1148"/>
  <c r="I1228"/>
  <c r="H1228"/>
  <c r="R1228"/>
  <c r="J1228"/>
  <c r="F1228"/>
  <c r="H1132"/>
  <c r="R1132"/>
  <c r="J1132"/>
  <c r="F1132"/>
  <c r="I1132"/>
  <c r="F415"/>
  <c r="R148"/>
  <c r="D15" i="6"/>
  <c r="R2436" i="5"/>
  <c r="I2443"/>
  <c r="H2300"/>
  <c r="F2300"/>
  <c r="R2300"/>
  <c r="I2300"/>
  <c r="J2300"/>
  <c r="J2293"/>
  <c r="H2132"/>
  <c r="F2132"/>
  <c r="J2132"/>
  <c r="H2176"/>
  <c r="F2060"/>
  <c r="I1818"/>
  <c r="F1818"/>
  <c r="R1818"/>
  <c r="J1818"/>
  <c r="F1756"/>
  <c r="R1604"/>
  <c r="J1604"/>
  <c r="I1604"/>
  <c r="H1604"/>
  <c r="F1604"/>
  <c r="R1696"/>
  <c r="J1696"/>
  <c r="H1696"/>
  <c r="F1696"/>
  <c r="I1572"/>
  <c r="H1572"/>
  <c r="F1572"/>
  <c r="R1572"/>
  <c r="J1572"/>
  <c r="H1156"/>
  <c r="I1276"/>
  <c r="H1276"/>
  <c r="R1276"/>
  <c r="J1276"/>
  <c r="F1276"/>
  <c r="I1244"/>
  <c r="H1244"/>
  <c r="R1244"/>
  <c r="J1244"/>
  <c r="F1244"/>
  <c r="F949"/>
  <c r="R949"/>
  <c r="H1033"/>
  <c r="F1033"/>
  <c r="R1033"/>
  <c r="J1033"/>
  <c r="I1033"/>
  <c r="R868"/>
  <c r="I868"/>
  <c r="J868"/>
  <c r="H868"/>
  <c r="F868"/>
  <c r="F536"/>
  <c r="H554"/>
  <c r="F554"/>
  <c r="R554"/>
  <c r="J554"/>
  <c r="I554"/>
  <c r="F450"/>
  <c r="H450"/>
  <c r="J450"/>
  <c r="I450"/>
  <c r="F395"/>
  <c r="R164"/>
  <c r="R152"/>
  <c r="R212"/>
  <c r="R168"/>
  <c r="F44" i="6"/>
  <c r="F34"/>
  <c r="F39"/>
  <c r="F65"/>
  <c r="B2" s="1"/>
  <c r="F49"/>
  <c r="H49" s="1"/>
  <c r="D49" s="1"/>
  <c r="F29"/>
  <c r="H29" s="1"/>
  <c r="D29" s="1"/>
  <c r="D6"/>
  <c r="J2461" i="5"/>
  <c r="I2461"/>
  <c r="H2461"/>
  <c r="R2461"/>
  <c r="F2461"/>
  <c r="R2356"/>
  <c r="H2342"/>
  <c r="F2342"/>
  <c r="J2342"/>
  <c r="I2342"/>
  <c r="R2342"/>
  <c r="H2326"/>
  <c r="F2326"/>
  <c r="J2326"/>
  <c r="I2326"/>
  <c r="R2326"/>
  <c r="J2240"/>
  <c r="J2349"/>
  <c r="I2349"/>
  <c r="R2349"/>
  <c r="H2349"/>
  <c r="F2349"/>
  <c r="J2196"/>
  <c r="I2196"/>
  <c r="F2196"/>
  <c r="J2148"/>
  <c r="H2148"/>
  <c r="F2148"/>
  <c r="F2128"/>
  <c r="J2112"/>
  <c r="R2109"/>
  <c r="J2109"/>
  <c r="I2109"/>
  <c r="H2109"/>
  <c r="F2109"/>
  <c r="I2014"/>
  <c r="H2014"/>
  <c r="F2014"/>
  <c r="R2014"/>
  <c r="J2014"/>
  <c r="J1708"/>
  <c r="I1551"/>
  <c r="H1732"/>
  <c r="F1732"/>
  <c r="R1732"/>
  <c r="J1732"/>
  <c r="I1732"/>
  <c r="J1596"/>
  <c r="R1648"/>
  <c r="J1648"/>
  <c r="H1648"/>
  <c r="F1648"/>
  <c r="J1398"/>
  <c r="I1398"/>
  <c r="H1398"/>
  <c r="R1398"/>
  <c r="F1398"/>
  <c r="I1560"/>
  <c r="H1560"/>
  <c r="F1560"/>
  <c r="R1560"/>
  <c r="J1560"/>
  <c r="H1528"/>
  <c r="F1380"/>
  <c r="R1380"/>
  <c r="J1380"/>
  <c r="I1380"/>
  <c r="H1380"/>
  <c r="I1324"/>
  <c r="H1324"/>
  <c r="R1324"/>
  <c r="F1324"/>
  <c r="J1324"/>
  <c r="H1385"/>
  <c r="R1385"/>
  <c r="J1385"/>
  <c r="I1385"/>
  <c r="H1124"/>
  <c r="R1124"/>
  <c r="F1115"/>
  <c r="H1204"/>
  <c r="R1204"/>
  <c r="J1204"/>
  <c r="I1204"/>
  <c r="F1204"/>
  <c r="H1140"/>
  <c r="R1140"/>
  <c r="J1140"/>
  <c r="I1140"/>
  <c r="F1140"/>
  <c r="H1041"/>
  <c r="F1041"/>
  <c r="R1041"/>
  <c r="I1041"/>
  <c r="J1041"/>
  <c r="I1272"/>
  <c r="F1251"/>
  <c r="R1312"/>
  <c r="J1312"/>
  <c r="J847"/>
  <c r="J942"/>
  <c r="I942"/>
  <c r="H942"/>
  <c r="R942"/>
  <c r="F942"/>
  <c r="F446"/>
  <c r="R446"/>
  <c r="J446"/>
  <c r="I446"/>
  <c r="H446"/>
  <c r="R347"/>
  <c r="R108"/>
  <c r="R136"/>
  <c r="R317"/>
  <c r="S531"/>
  <c r="S377"/>
  <c r="S507"/>
  <c r="S447"/>
  <c r="S528"/>
  <c r="S460"/>
  <c r="S473"/>
  <c r="S441"/>
  <c r="S457"/>
  <c r="S421"/>
  <c r="S469"/>
  <c r="S448"/>
  <c r="S453"/>
  <c r="S555"/>
  <c r="S445"/>
  <c r="S496"/>
  <c r="S493"/>
  <c r="S481"/>
  <c r="S559"/>
  <c r="S465"/>
  <c r="S477"/>
  <c r="S479"/>
  <c r="S523"/>
  <c r="S524"/>
  <c r="S512"/>
  <c r="S509"/>
  <c r="S491"/>
  <c r="S505"/>
  <c r="S485"/>
  <c r="S515"/>
  <c r="S501"/>
  <c r="S449"/>
  <c r="S436"/>
  <c r="X351"/>
  <c r="S562"/>
  <c r="X343"/>
  <c r="X140"/>
  <c r="X220"/>
  <c r="S566"/>
  <c r="X337"/>
  <c r="X152"/>
  <c r="X232"/>
  <c r="X262"/>
  <c r="X192"/>
  <c r="X243"/>
  <c r="X91"/>
  <c r="X317"/>
  <c r="X325"/>
  <c r="X204"/>
  <c r="S565"/>
  <c r="X108"/>
  <c r="X168"/>
  <c r="X164"/>
  <c r="X305"/>
  <c r="X200"/>
  <c r="X144"/>
  <c r="X208"/>
  <c r="X224"/>
  <c r="X254"/>
  <c r="X286"/>
  <c r="X116"/>
  <c r="X236"/>
  <c r="X297"/>
  <c r="X331"/>
  <c r="X194"/>
  <c r="X303"/>
  <c r="S498"/>
  <c r="X148"/>
  <c r="X216"/>
  <c r="X327"/>
  <c r="S567"/>
  <c r="X260"/>
  <c r="X347"/>
  <c r="X309"/>
  <c r="X156"/>
  <c r="X355"/>
  <c r="X124"/>
  <c r="X246"/>
  <c r="X278"/>
  <c r="X104"/>
  <c r="X228"/>
  <c r="X258"/>
  <c r="S570"/>
  <c r="X128"/>
  <c r="X172"/>
  <c r="X132"/>
  <c r="X201"/>
  <c r="X136"/>
  <c r="X160"/>
  <c r="X196"/>
  <c r="X239"/>
  <c r="X270"/>
  <c r="X120"/>
  <c r="X250"/>
  <c r="X282"/>
  <c r="AB12"/>
  <c r="AB9"/>
  <c r="AB10"/>
  <c r="AB14"/>
  <c r="AB17"/>
  <c r="AB16"/>
  <c r="AB8"/>
  <c r="AB13"/>
  <c r="AB15"/>
  <c r="AB11"/>
  <c r="AB7"/>
  <c r="X100"/>
  <c r="S395"/>
  <c r="S384"/>
  <c r="S554"/>
  <c r="S486"/>
  <c r="S437"/>
  <c r="S561"/>
  <c r="S461"/>
  <c r="S368"/>
  <c r="S534"/>
  <c r="S518"/>
  <c r="S490"/>
  <c r="S434"/>
  <c r="S527"/>
  <c r="S359"/>
  <c r="S442"/>
  <c r="S438"/>
  <c r="S541"/>
  <c r="S573"/>
  <c r="S430"/>
  <c r="S458"/>
  <c r="S367"/>
  <c r="S482"/>
  <c r="S440"/>
  <c r="S494"/>
  <c r="S499"/>
  <c r="S474"/>
  <c r="S487"/>
  <c r="S530"/>
  <c r="S446"/>
  <c r="S557"/>
  <c r="S403"/>
  <c r="S510"/>
  <c r="S415"/>
  <c r="S407"/>
  <c r="S379"/>
  <c r="S427"/>
  <c r="S451"/>
  <c r="S532"/>
  <c r="S543"/>
  <c r="S419"/>
  <c r="S396"/>
  <c r="S478"/>
  <c r="S522"/>
  <c r="S521"/>
  <c r="S514"/>
  <c r="S546"/>
  <c r="S545"/>
  <c r="S411"/>
  <c r="S502"/>
  <c r="S450"/>
  <c r="S506"/>
  <c r="S538"/>
  <c r="S466"/>
  <c r="S425"/>
  <c r="S526"/>
  <c r="S470"/>
  <c r="S542"/>
  <c r="S483"/>
  <c r="S489"/>
  <c r="S574"/>
  <c r="S462"/>
  <c r="S399"/>
  <c r="S550"/>
  <c r="S553"/>
  <c r="S454"/>
  <c r="S558"/>
  <c r="R10"/>
  <c r="R7"/>
  <c r="R17"/>
  <c r="R12"/>
  <c r="R9"/>
  <c r="R8"/>
  <c r="R15"/>
  <c r="R14"/>
  <c r="X13"/>
  <c r="X10"/>
  <c r="X14"/>
  <c r="X8"/>
  <c r="X7"/>
  <c r="X16"/>
  <c r="S50"/>
  <c r="S270"/>
  <c r="S225"/>
  <c r="S312"/>
  <c r="S88"/>
  <c r="S298"/>
  <c r="S136"/>
  <c r="S14"/>
  <c r="S177"/>
  <c r="S81"/>
  <c r="S134"/>
  <c r="S76"/>
  <c r="S43"/>
  <c r="S9"/>
  <c r="S262"/>
  <c r="S316"/>
  <c r="S18"/>
  <c r="S157"/>
  <c r="S80"/>
  <c r="S84"/>
  <c r="S350"/>
  <c r="S236"/>
  <c r="S204"/>
  <c r="S212"/>
  <c r="S143"/>
  <c r="S120"/>
  <c r="S22"/>
  <c r="S149"/>
  <c r="S163"/>
  <c r="S240"/>
  <c r="S150"/>
  <c r="S26"/>
  <c r="S162"/>
  <c r="S233"/>
  <c r="S115"/>
  <c r="S224"/>
  <c r="S199"/>
  <c r="S137"/>
  <c r="S324"/>
  <c r="S315"/>
  <c r="S220"/>
  <c r="S246"/>
  <c r="S180"/>
  <c r="S57"/>
  <c r="S201"/>
  <c r="S229"/>
  <c r="S354"/>
  <c r="S205"/>
  <c r="S140"/>
  <c r="S40"/>
  <c r="S6"/>
  <c r="S171"/>
  <c r="S125"/>
  <c r="S318"/>
  <c r="S66"/>
  <c r="S200"/>
  <c r="S353"/>
  <c r="S139"/>
  <c r="S156"/>
  <c r="S44"/>
  <c r="S97"/>
  <c r="S96"/>
  <c r="S15"/>
  <c r="S335"/>
  <c r="S146"/>
  <c r="S8"/>
  <c r="S330"/>
  <c r="S331"/>
  <c r="S208"/>
  <c r="S274"/>
  <c r="S98"/>
  <c r="S83"/>
  <c r="S60"/>
  <c r="S75"/>
  <c r="S226"/>
  <c r="S107"/>
  <c r="S17"/>
  <c r="S257"/>
  <c r="S51"/>
  <c r="S306"/>
  <c r="S90"/>
  <c r="S128"/>
  <c r="S109"/>
  <c r="S91"/>
  <c r="S147"/>
  <c r="S101"/>
  <c r="S72"/>
  <c r="S345"/>
  <c r="S340"/>
  <c r="S123"/>
  <c r="S332"/>
  <c r="S334"/>
  <c r="S299"/>
  <c r="S192"/>
  <c r="S293"/>
  <c r="S41"/>
  <c r="S36"/>
  <c r="S78"/>
  <c r="S327"/>
  <c r="S242"/>
  <c r="S94"/>
  <c r="S267"/>
  <c r="S86"/>
  <c r="S307"/>
  <c r="S286"/>
  <c r="S302"/>
  <c r="S196"/>
  <c r="S319"/>
  <c r="S10"/>
  <c r="S111"/>
  <c r="S198"/>
  <c r="S256"/>
  <c r="S297"/>
  <c r="S188"/>
  <c r="S49"/>
  <c r="S283"/>
  <c r="S273"/>
  <c r="S82"/>
  <c r="S34"/>
  <c r="S119"/>
  <c r="S100"/>
  <c r="G64" i="6" a="1"/>
  <c r="S320" i="5"/>
  <c r="S151"/>
  <c r="S223"/>
  <c r="S308"/>
  <c r="S138"/>
  <c r="S239"/>
  <c r="S295"/>
  <c r="S106"/>
  <c r="S161"/>
  <c r="S93"/>
  <c r="S314"/>
  <c r="S244"/>
  <c r="S355"/>
  <c r="S154"/>
  <c r="S77"/>
  <c r="S63"/>
  <c r="S338"/>
  <c r="S25"/>
  <c r="S248"/>
  <c r="S181"/>
  <c r="S20"/>
  <c r="S215"/>
  <c r="S346"/>
  <c r="S301"/>
  <c r="S32"/>
  <c r="S165"/>
  <c r="S168"/>
  <c r="S245"/>
  <c r="S89"/>
  <c r="S311"/>
  <c r="S112"/>
  <c r="S203"/>
  <c r="S227"/>
  <c r="S186"/>
  <c r="S326"/>
  <c r="S210"/>
  <c r="S124"/>
  <c r="S238"/>
  <c r="S194"/>
  <c r="S172"/>
  <c r="S37"/>
  <c r="S33"/>
  <c r="S216"/>
  <c r="S292"/>
  <c r="S148"/>
  <c r="S28"/>
  <c r="S126"/>
  <c r="S317"/>
  <c r="S193"/>
  <c r="S265"/>
  <c r="S158"/>
  <c r="S328"/>
  <c r="S166"/>
  <c r="S329"/>
  <c r="S46"/>
  <c r="S73"/>
  <c r="S48"/>
  <c r="S258"/>
  <c r="S42"/>
  <c r="S260"/>
  <c r="S285"/>
  <c r="S277"/>
  <c r="S62"/>
  <c r="S65"/>
  <c r="S356"/>
  <c r="S218"/>
  <c r="S35"/>
  <c r="S175"/>
  <c r="S268"/>
  <c r="S217"/>
  <c r="S339"/>
  <c r="S132"/>
  <c r="S235"/>
  <c r="S183"/>
  <c r="S130"/>
  <c r="S174"/>
  <c r="S294"/>
  <c r="S309"/>
  <c r="S275"/>
  <c r="S27"/>
  <c r="S189"/>
  <c r="S105"/>
  <c r="S121"/>
  <c r="S118"/>
  <c r="S254"/>
  <c r="S21"/>
  <c r="S7"/>
  <c r="S129"/>
  <c r="S211"/>
  <c r="S333"/>
  <c r="S347"/>
  <c r="S45"/>
  <c r="S288"/>
  <c r="S142"/>
  <c r="S276"/>
  <c r="S325"/>
  <c r="S145"/>
  <c r="S261"/>
  <c r="S153"/>
  <c r="S241"/>
  <c r="S184"/>
  <c r="S12"/>
  <c r="S169"/>
  <c r="S59"/>
  <c r="S342"/>
  <c r="S54"/>
  <c r="S279"/>
  <c r="S13"/>
  <c r="S87"/>
  <c r="S251"/>
  <c r="S341"/>
  <c r="S69"/>
  <c r="S23"/>
  <c r="S280"/>
  <c r="S11"/>
  <c r="S305"/>
  <c r="S213"/>
  <c r="S187"/>
  <c r="S214"/>
  <c r="S271"/>
  <c r="S116"/>
  <c r="S250"/>
  <c r="S39"/>
  <c r="S70"/>
  <c r="S296"/>
  <c r="S351"/>
  <c r="S67"/>
  <c r="S173"/>
  <c r="S5"/>
  <c r="S155"/>
  <c r="S252"/>
  <c r="S219"/>
  <c r="S352"/>
  <c r="S259"/>
  <c r="S195"/>
  <c r="S349"/>
  <c r="S336"/>
  <c r="S133"/>
  <c r="S278"/>
  <c r="S237"/>
  <c r="S182"/>
  <c r="S207"/>
  <c r="S102"/>
  <c r="S263"/>
  <c r="S284"/>
  <c r="S185"/>
  <c r="S61"/>
  <c r="S159"/>
  <c r="S92"/>
  <c r="S291"/>
  <c r="S202"/>
  <c r="S58"/>
  <c r="S247"/>
  <c r="S47"/>
  <c r="S178"/>
  <c r="S167"/>
  <c r="S206"/>
  <c r="S110"/>
  <c r="S313"/>
  <c r="S255"/>
  <c r="S56"/>
  <c r="S209"/>
  <c r="S176"/>
  <c r="S290"/>
  <c r="S31"/>
  <c r="S113"/>
  <c r="S253"/>
  <c r="S29"/>
  <c r="S322"/>
  <c r="S282"/>
  <c r="S64"/>
  <c r="S135"/>
  <c r="S30"/>
  <c r="S95"/>
  <c r="S269"/>
  <c r="S141"/>
  <c r="S310"/>
  <c r="S323"/>
  <c r="S16"/>
  <c r="S104"/>
  <c r="S228"/>
  <c r="S289"/>
  <c r="S122"/>
  <c r="S164"/>
  <c r="S348"/>
  <c r="S38"/>
  <c r="S190"/>
  <c r="S144"/>
  <c r="S53"/>
  <c r="S99"/>
  <c r="S234"/>
  <c r="S79"/>
  <c r="S303"/>
  <c r="S243"/>
  <c r="S74"/>
  <c r="S197"/>
  <c r="S231"/>
  <c r="S264"/>
  <c r="S108"/>
  <c r="S249"/>
  <c r="S266"/>
  <c r="S114"/>
  <c r="S343"/>
  <c r="S127"/>
  <c r="S222"/>
  <c r="S170"/>
  <c r="S160"/>
  <c r="S52"/>
  <c r="S152"/>
  <c r="S131"/>
  <c r="S117"/>
  <c r="S230"/>
  <c r="S24"/>
  <c r="S191"/>
  <c r="S85"/>
  <c r="S287"/>
  <c r="S337"/>
  <c r="S304"/>
  <c r="S19"/>
  <c r="S221"/>
  <c r="S103"/>
  <c r="S55"/>
  <c r="S344"/>
  <c r="S179"/>
  <c r="S272"/>
  <c r="S71"/>
  <c r="S281"/>
  <c r="S68"/>
  <c r="S321"/>
  <c r="S232"/>
  <c r="S300"/>
  <c r="E2444" l="1"/>
  <c r="X2444" s="1"/>
  <c r="H2444"/>
  <c r="E2428"/>
  <c r="X2428" s="1"/>
  <c r="H2428"/>
  <c r="J2428"/>
  <c r="F2400"/>
  <c r="J2400"/>
  <c r="R2400"/>
  <c r="J2384"/>
  <c r="I2384"/>
  <c r="J2368"/>
  <c r="I2368"/>
  <c r="E2308"/>
  <c r="X2308" s="1"/>
  <c r="J2308"/>
  <c r="F2308"/>
  <c r="H2308"/>
  <c r="I2308"/>
  <c r="R2308"/>
  <c r="E2292"/>
  <c r="X2292" s="1"/>
  <c r="H2292"/>
  <c r="J2292"/>
  <c r="I2292"/>
  <c r="F2292"/>
  <c r="R2292"/>
  <c r="I2171"/>
  <c r="H2171"/>
  <c r="J1999"/>
  <c r="H1999"/>
  <c r="V1847"/>
  <c r="AB1847"/>
  <c r="R1711"/>
  <c r="I1711"/>
  <c r="I1679"/>
  <c r="R1679"/>
  <c r="E1383"/>
  <c r="X1383" s="1"/>
  <c r="F1383"/>
  <c r="H1335"/>
  <c r="R1335"/>
  <c r="J1235"/>
  <c r="R1235"/>
  <c r="H1223"/>
  <c r="F1223"/>
  <c r="I1139"/>
  <c r="F1139"/>
  <c r="H1283"/>
  <c r="F1599"/>
  <c r="J1355"/>
  <c r="R1188"/>
  <c r="H1579"/>
  <c r="F1295"/>
  <c r="R1543"/>
  <c r="AB1655"/>
  <c r="E2248"/>
  <c r="X2248" s="1"/>
  <c r="I2248"/>
  <c r="J2124"/>
  <c r="I2124"/>
  <c r="R2076"/>
  <c r="J2076"/>
  <c r="E2044"/>
  <c r="X2044" s="1"/>
  <c r="R2044"/>
  <c r="E1920"/>
  <c r="X1920" s="1"/>
  <c r="H1920"/>
  <c r="R1920"/>
  <c r="F1920"/>
  <c r="J1800"/>
  <c r="I1800"/>
  <c r="F1752"/>
  <c r="I1752"/>
  <c r="E1724"/>
  <c r="X1724" s="1"/>
  <c r="R1724"/>
  <c r="H1724"/>
  <c r="I1724"/>
  <c r="J1724"/>
  <c r="E1692"/>
  <c r="X1692" s="1"/>
  <c r="R1692"/>
  <c r="F1692"/>
  <c r="I1692"/>
  <c r="J1692"/>
  <c r="E1676"/>
  <c r="X1676" s="1"/>
  <c r="J1676"/>
  <c r="H1676"/>
  <c r="I1676"/>
  <c r="E1644"/>
  <c r="X1644" s="1"/>
  <c r="R1644"/>
  <c r="F1644"/>
  <c r="I1644"/>
  <c r="J1644"/>
  <c r="E1612"/>
  <c r="X1612" s="1"/>
  <c r="H1612"/>
  <c r="J1612"/>
  <c r="R1612"/>
  <c r="F1612"/>
  <c r="R1581"/>
  <c r="J1581"/>
  <c r="E1552"/>
  <c r="X1552" s="1"/>
  <c r="I1552"/>
  <c r="R1552"/>
  <c r="F1552"/>
  <c r="F1524"/>
  <c r="I1524"/>
  <c r="I1240"/>
  <c r="F1240"/>
  <c r="R1240"/>
  <c r="H1240"/>
  <c r="R2411"/>
  <c r="I2411"/>
  <c r="J2335"/>
  <c r="I2335"/>
  <c r="J2299"/>
  <c r="I2299"/>
  <c r="J2059"/>
  <c r="F2059"/>
  <c r="V1987"/>
  <c r="R1987" s="1"/>
  <c r="AB1987"/>
  <c r="J1751"/>
  <c r="F1751"/>
  <c r="H1631"/>
  <c r="J1631"/>
  <c r="R1567"/>
  <c r="F1567"/>
  <c r="H1551"/>
  <c r="F1551"/>
  <c r="H1351"/>
  <c r="I1351"/>
  <c r="H1291"/>
  <c r="R1291"/>
  <c r="H1051"/>
  <c r="J1051"/>
  <c r="R923"/>
  <c r="H923"/>
  <c r="I911"/>
  <c r="F911"/>
  <c r="H867"/>
  <c r="J867"/>
  <c r="F835"/>
  <c r="R835"/>
  <c r="F819"/>
  <c r="H819"/>
  <c r="I779"/>
  <c r="J779"/>
  <c r="H651"/>
  <c r="R651"/>
  <c r="F643"/>
  <c r="J643"/>
  <c r="I635"/>
  <c r="H635"/>
  <c r="J599"/>
  <c r="R599"/>
  <c r="F567"/>
  <c r="H567"/>
  <c r="V551"/>
  <c r="J551" s="1"/>
  <c r="AB551"/>
  <c r="V535"/>
  <c r="F535" s="1"/>
  <c r="AB535"/>
  <c r="V503"/>
  <c r="I503" s="1"/>
  <c r="AB503"/>
  <c r="H499"/>
  <c r="I499"/>
  <c r="V483"/>
  <c r="R483" s="1"/>
  <c r="AB483"/>
  <c r="J455"/>
  <c r="H455"/>
  <c r="J439"/>
  <c r="R439"/>
  <c r="H427"/>
  <c r="J427"/>
  <c r="H419"/>
  <c r="I419"/>
  <c r="F403"/>
  <c r="I403"/>
  <c r="J399"/>
  <c r="R399"/>
  <c r="F387"/>
  <c r="H387"/>
  <c r="R371"/>
  <c r="F371"/>
  <c r="T2468"/>
  <c r="S2468"/>
  <c r="T2464"/>
  <c r="S2464"/>
  <c r="T2460"/>
  <c r="S2460"/>
  <c r="T2456"/>
  <c r="AB2456"/>
  <c r="T2452"/>
  <c r="AB2452"/>
  <c r="S2452"/>
  <c r="T2448"/>
  <c r="S2448"/>
  <c r="AB2448"/>
  <c r="T2444"/>
  <c r="AB2444"/>
  <c r="S2444"/>
  <c r="T2440"/>
  <c r="AB2440"/>
  <c r="T2436"/>
  <c r="S2436"/>
  <c r="T2432"/>
  <c r="S2432"/>
  <c r="AB2432"/>
  <c r="T2428"/>
  <c r="AB2428"/>
  <c r="T2424"/>
  <c r="S2424"/>
  <c r="AB2424"/>
  <c r="T2420"/>
  <c r="S2420"/>
  <c r="AB2420"/>
  <c r="T2416"/>
  <c r="S2416"/>
  <c r="AB2416"/>
  <c r="T2412"/>
  <c r="AB2412"/>
  <c r="S2412"/>
  <c r="T2408"/>
  <c r="S2408"/>
  <c r="AB2408"/>
  <c r="T2404"/>
  <c r="AB2404"/>
  <c r="S2404"/>
  <c r="T2400"/>
  <c r="AB2400"/>
  <c r="S2400"/>
  <c r="T2396"/>
  <c r="AB2396"/>
  <c r="S2396"/>
  <c r="T2392"/>
  <c r="S2392"/>
  <c r="AB2392"/>
  <c r="T2388"/>
  <c r="S2388"/>
  <c r="AB2388"/>
  <c r="T2384"/>
  <c r="AB2384"/>
  <c r="S2384"/>
  <c r="T2380"/>
  <c r="S2380"/>
  <c r="AB2380"/>
  <c r="T2376"/>
  <c r="S2376"/>
  <c r="AB2376"/>
  <c r="T2372"/>
  <c r="S2372"/>
  <c r="AB2372"/>
  <c r="T2368"/>
  <c r="S2368"/>
  <c r="AB2368"/>
  <c r="T2364"/>
  <c r="AB2364"/>
  <c r="T2356"/>
  <c r="AB2356"/>
  <c r="S2356"/>
  <c r="T2352"/>
  <c r="S2352"/>
  <c r="AB2352"/>
  <c r="T2348"/>
  <c r="S2348"/>
  <c r="AB2348"/>
  <c r="T2344"/>
  <c r="AB2344"/>
  <c r="S2344"/>
  <c r="T2340"/>
  <c r="AB2340"/>
  <c r="S2340"/>
  <c r="T2336"/>
  <c r="AB2336"/>
  <c r="T2332"/>
  <c r="S2332"/>
  <c r="AB2332"/>
  <c r="T2328"/>
  <c r="AB2328"/>
  <c r="S2328"/>
  <c r="T2324"/>
  <c r="S2324"/>
  <c r="T2320"/>
  <c r="S2320"/>
  <c r="AB2320"/>
  <c r="T2316"/>
  <c r="AB2316"/>
  <c r="S2316"/>
  <c r="T2312"/>
  <c r="AB2312"/>
  <c r="T2308"/>
  <c r="S2308"/>
  <c r="AB2308"/>
  <c r="T2304"/>
  <c r="AB2304"/>
  <c r="S2304"/>
  <c r="T2300"/>
  <c r="AB2300"/>
  <c r="S2300"/>
  <c r="T2296"/>
  <c r="S2296"/>
  <c r="AB2296"/>
  <c r="T2292"/>
  <c r="S2292"/>
  <c r="AB2292"/>
  <c r="T2288"/>
  <c r="AB2288"/>
  <c r="T2284"/>
  <c r="AB2284"/>
  <c r="S2284"/>
  <c r="T2280"/>
  <c r="AB2280"/>
  <c r="S2280"/>
  <c r="T2276"/>
  <c r="S2276"/>
  <c r="AB2276"/>
  <c r="T2272"/>
  <c r="AB2272"/>
  <c r="S2272"/>
  <c r="T2268"/>
  <c r="S2268"/>
  <c r="AB2268"/>
  <c r="T2264"/>
  <c r="S2264"/>
  <c r="AB2264"/>
  <c r="T2260"/>
  <c r="AB2260"/>
  <c r="T2256"/>
  <c r="S2256"/>
  <c r="AB2256"/>
  <c r="T2252"/>
  <c r="AB2252"/>
  <c r="T2248"/>
  <c r="AB2248"/>
  <c r="S2248"/>
  <c r="T2240"/>
  <c r="S2240"/>
  <c r="AB2240"/>
  <c r="T2236"/>
  <c r="S2236"/>
  <c r="AB2236"/>
  <c r="T2232"/>
  <c r="S2232"/>
  <c r="AB2232"/>
  <c r="T2228"/>
  <c r="S2228"/>
  <c r="T2224"/>
  <c r="S2224"/>
  <c r="AB2224"/>
  <c r="T2220"/>
  <c r="S2220"/>
  <c r="AB2220"/>
  <c r="T2216"/>
  <c r="S2216"/>
  <c r="AB2216"/>
  <c r="T2212"/>
  <c r="S2212"/>
  <c r="AB2212"/>
  <c r="T2208"/>
  <c r="S2208"/>
  <c r="AB2208"/>
  <c r="T2204"/>
  <c r="AB2204"/>
  <c r="S2204"/>
  <c r="T2200"/>
  <c r="AB2200"/>
  <c r="S2200"/>
  <c r="T2196"/>
  <c r="S2196"/>
  <c r="AB2196"/>
  <c r="T2192"/>
  <c r="AB2192"/>
  <c r="T2188"/>
  <c r="AB2188"/>
  <c r="S2188"/>
  <c r="T2184"/>
  <c r="S2184"/>
  <c r="AB2184"/>
  <c r="T2180"/>
  <c r="S2180"/>
  <c r="AB2180"/>
  <c r="T2176"/>
  <c r="S2176"/>
  <c r="AB2176"/>
  <c r="T2172"/>
  <c r="S2172"/>
  <c r="AB2172"/>
  <c r="T2168"/>
  <c r="S2168"/>
  <c r="T2164"/>
  <c r="S2164"/>
  <c r="T2160"/>
  <c r="S2160"/>
  <c r="AB2160"/>
  <c r="T2156"/>
  <c r="AB2156"/>
  <c r="S2156"/>
  <c r="T2152"/>
  <c r="S2152"/>
  <c r="AB2152"/>
  <c r="T2148"/>
  <c r="AB2148"/>
  <c r="S2148"/>
  <c r="T2144"/>
  <c r="S2144"/>
  <c r="T2140"/>
  <c r="AB2140"/>
  <c r="S2140"/>
  <c r="T2136"/>
  <c r="AB2136"/>
  <c r="S2136"/>
  <c r="T2132"/>
  <c r="S2132"/>
  <c r="AB2132"/>
  <c r="T2128"/>
  <c r="S2128"/>
  <c r="AB2128"/>
  <c r="T2124"/>
  <c r="S2124"/>
  <c r="AB2124"/>
  <c r="T2120"/>
  <c r="S2120"/>
  <c r="AB2120"/>
  <c r="T2112"/>
  <c r="AB2112"/>
  <c r="S2112"/>
  <c r="T2108"/>
  <c r="AB2108"/>
  <c r="T2104"/>
  <c r="S2104"/>
  <c r="AB2104"/>
  <c r="T2100"/>
  <c r="S2100"/>
  <c r="AB2100"/>
  <c r="T2096"/>
  <c r="S2096"/>
  <c r="AB2096"/>
  <c r="T2092"/>
  <c r="S2092"/>
  <c r="AB2092"/>
  <c r="T2088"/>
  <c r="S2088"/>
  <c r="AB2088"/>
  <c r="T2084"/>
  <c r="AB2084"/>
  <c r="S2084"/>
  <c r="T2080"/>
  <c r="S2080"/>
  <c r="T2076"/>
  <c r="AB2076"/>
  <c r="S2076"/>
  <c r="T2072"/>
  <c r="S2072"/>
  <c r="AB2072"/>
  <c r="T2068"/>
  <c r="S2068"/>
  <c r="AB2068"/>
  <c r="T2064"/>
  <c r="AB2064"/>
  <c r="S2064"/>
  <c r="T2060"/>
  <c r="S2060"/>
  <c r="AB2060"/>
  <c r="T2056"/>
  <c r="S2056"/>
  <c r="T2052"/>
  <c r="AB2052"/>
  <c r="S2052"/>
  <c r="T2048"/>
  <c r="AB2048"/>
  <c r="S2048"/>
  <c r="T2044"/>
  <c r="AB2044"/>
  <c r="S2044"/>
  <c r="T2040"/>
  <c r="S2040"/>
  <c r="T2036"/>
  <c r="AB2036"/>
  <c r="S2036"/>
  <c r="T2032"/>
  <c r="AB2032"/>
  <c r="S2032"/>
  <c r="T2028"/>
  <c r="AB2028"/>
  <c r="S2028"/>
  <c r="T2024"/>
  <c r="S2024"/>
  <c r="AB2024"/>
  <c r="T2020"/>
  <c r="AB2020"/>
  <c r="T2016"/>
  <c r="S2016"/>
  <c r="AB2016"/>
  <c r="T2012"/>
  <c r="S2012"/>
  <c r="AB2012"/>
  <c r="T2008"/>
  <c r="AB2008"/>
  <c r="S2008"/>
  <c r="T2004"/>
  <c r="S2004"/>
  <c r="AB2004"/>
  <c r="T2000"/>
  <c r="S2000"/>
  <c r="AB2000"/>
  <c r="T1996"/>
  <c r="S1996"/>
  <c r="T1992"/>
  <c r="AB1992"/>
  <c r="T1984"/>
  <c r="S1984"/>
  <c r="T1980"/>
  <c r="S1980"/>
  <c r="T1976"/>
  <c r="S1976"/>
  <c r="AB1976"/>
  <c r="T1972"/>
  <c r="AB1972"/>
  <c r="S1972"/>
  <c r="T1968"/>
  <c r="S1968"/>
  <c r="AB1968"/>
  <c r="T1964"/>
  <c r="S1964"/>
  <c r="T1960"/>
  <c r="S1960"/>
  <c r="T1956"/>
  <c r="AB1956"/>
  <c r="S1956"/>
  <c r="T1952"/>
  <c r="AB1952"/>
  <c r="S1952"/>
  <c r="T1948"/>
  <c r="S1948"/>
  <c r="AB1948"/>
  <c r="T1944"/>
  <c r="S1944"/>
  <c r="AB1944"/>
  <c r="T1940"/>
  <c r="AB1940"/>
  <c r="S1940"/>
  <c r="T1936"/>
  <c r="S1936"/>
  <c r="AB1936"/>
  <c r="T1932"/>
  <c r="S1932"/>
  <c r="AB1932"/>
  <c r="T1928"/>
  <c r="AB1928"/>
  <c r="S1928"/>
  <c r="T1924"/>
  <c r="AB1924"/>
  <c r="S1924"/>
  <c r="T1920"/>
  <c r="S1920"/>
  <c r="AB1920"/>
  <c r="T1916"/>
  <c r="AB1916"/>
  <c r="S1916"/>
  <c r="T1912"/>
  <c r="AB1912"/>
  <c r="S1912"/>
  <c r="T1908"/>
  <c r="AB1908"/>
  <c r="S1908"/>
  <c r="T1904"/>
  <c r="S1904"/>
  <c r="AB1904"/>
  <c r="T1900"/>
  <c r="S1900"/>
  <c r="T1896"/>
  <c r="S1896"/>
  <c r="T1892"/>
  <c r="S1892"/>
  <c r="AB1892"/>
  <c r="T1888"/>
  <c r="AB1888"/>
  <c r="S1888"/>
  <c r="T1884"/>
  <c r="AB1884"/>
  <c r="S1884"/>
  <c r="T1880"/>
  <c r="AB1880"/>
  <c r="S1880"/>
  <c r="T1876"/>
  <c r="S1876"/>
  <c r="AB1876"/>
  <c r="T1872"/>
  <c r="AB1872"/>
  <c r="S1872"/>
  <c r="T1868"/>
  <c r="AB1868"/>
  <c r="S1868"/>
  <c r="T1864"/>
  <c r="S1864"/>
  <c r="T1860"/>
  <c r="AB1860"/>
  <c r="S1860"/>
  <c r="T1856"/>
  <c r="S1856"/>
  <c r="AB1856"/>
  <c r="T1852"/>
  <c r="AB1852"/>
  <c r="S1852"/>
  <c r="T1848"/>
  <c r="S1848"/>
  <c r="T1844"/>
  <c r="AB1844"/>
  <c r="S1844"/>
  <c r="T1840"/>
  <c r="AB1840"/>
  <c r="S1840"/>
  <c r="T1836"/>
  <c r="S1836"/>
  <c r="AB1836"/>
  <c r="T1832"/>
  <c r="S1832"/>
  <c r="AB1832"/>
  <c r="T1828"/>
  <c r="S1828"/>
  <c r="AB1828"/>
  <c r="T1824"/>
  <c r="S1824"/>
  <c r="AB1824"/>
  <c r="T1820"/>
  <c r="S1820"/>
  <c r="AB1820"/>
  <c r="T1808"/>
  <c r="S1808"/>
  <c r="AB1808"/>
  <c r="T1804"/>
  <c r="S1804"/>
  <c r="AB1804"/>
  <c r="T1800"/>
  <c r="S1800"/>
  <c r="AB1800"/>
  <c r="T1796"/>
  <c r="AB1796"/>
  <c r="S1796"/>
  <c r="T1792"/>
  <c r="S1792"/>
  <c r="AB1792"/>
  <c r="T1788"/>
  <c r="AB1788"/>
  <c r="T1784"/>
  <c r="AB1784"/>
  <c r="S1784"/>
  <c r="T1780"/>
  <c r="AB1780"/>
  <c r="S1780"/>
  <c r="T1776"/>
  <c r="S1776"/>
  <c r="T1772"/>
  <c r="S1772"/>
  <c r="AB1772"/>
  <c r="T1768"/>
  <c r="S1768"/>
  <c r="T1764"/>
  <c r="AB1764"/>
  <c r="S1764"/>
  <c r="T1760"/>
  <c r="S1760"/>
  <c r="AB1760"/>
  <c r="T1756"/>
  <c r="S1756"/>
  <c r="AB1756"/>
  <c r="T1752"/>
  <c r="AB1752"/>
  <c r="S1752"/>
  <c r="T1748"/>
  <c r="S1748"/>
  <c r="AB1748"/>
  <c r="T1744"/>
  <c r="AB1744"/>
  <c r="S1744"/>
  <c r="T1740"/>
  <c r="S1740"/>
  <c r="AB1740"/>
  <c r="T1736"/>
  <c r="S1736"/>
  <c r="AB1736"/>
  <c r="T1728"/>
  <c r="S1728"/>
  <c r="AB1728"/>
  <c r="T1724"/>
  <c r="S1724"/>
  <c r="AB1724"/>
  <c r="T1720"/>
  <c r="S1720"/>
  <c r="AB1720"/>
  <c r="T1716"/>
  <c r="AB1716"/>
  <c r="S1716"/>
  <c r="T1712"/>
  <c r="S1712"/>
  <c r="AB1712"/>
  <c r="T1708"/>
  <c r="S1708"/>
  <c r="AB1708"/>
  <c r="T1704"/>
  <c r="AB1704"/>
  <c r="S1704"/>
  <c r="T1700"/>
  <c r="S1700"/>
  <c r="AB1700"/>
  <c r="T1696"/>
  <c r="AB1696"/>
  <c r="T1692"/>
  <c r="AB1692"/>
  <c r="S1692"/>
  <c r="T1684"/>
  <c r="AB1684"/>
  <c r="S1684"/>
  <c r="T1680"/>
  <c r="S1680"/>
  <c r="AB1680"/>
  <c r="T1676"/>
  <c r="S1676"/>
  <c r="AB1676"/>
  <c r="T1672"/>
  <c r="S1672"/>
  <c r="AB1672"/>
  <c r="T1668"/>
  <c r="AB1668"/>
  <c r="S1668"/>
  <c r="T1664"/>
  <c r="S1664"/>
  <c r="AB1664"/>
  <c r="T1660"/>
  <c r="AB1660"/>
  <c r="T1656"/>
  <c r="AB1656"/>
  <c r="S1656"/>
  <c r="T1652"/>
  <c r="S1652"/>
  <c r="AB1652"/>
  <c r="T1644"/>
  <c r="S1644"/>
  <c r="AB1644"/>
  <c r="T1640"/>
  <c r="S1640"/>
  <c r="AB1640"/>
  <c r="T1636"/>
  <c r="S1636"/>
  <c r="AB1636"/>
  <c r="T1632"/>
  <c r="AB1632"/>
  <c r="S1632"/>
  <c r="T1628"/>
  <c r="S1628"/>
  <c r="AB1628"/>
  <c r="T1624"/>
  <c r="S1624"/>
  <c r="T1620"/>
  <c r="S1620"/>
  <c r="AB1620"/>
  <c r="J2263"/>
  <c r="H2263"/>
  <c r="J2071"/>
  <c r="F2071"/>
  <c r="V1815"/>
  <c r="AB1815"/>
  <c r="F1791"/>
  <c r="I1791"/>
  <c r="I1719"/>
  <c r="H1719"/>
  <c r="F1707"/>
  <c r="J1707"/>
  <c r="H1571"/>
  <c r="F1571"/>
  <c r="R1491"/>
  <c r="H1491"/>
  <c r="H1475"/>
  <c r="I1475"/>
  <c r="J1255"/>
  <c r="F1255"/>
  <c r="F915"/>
  <c r="J915"/>
  <c r="R1227"/>
  <c r="I1695"/>
  <c r="R2124"/>
  <c r="H883"/>
  <c r="F1539"/>
  <c r="H1692"/>
  <c r="H2039"/>
  <c r="I1612"/>
  <c r="F1144"/>
  <c r="F1676"/>
  <c r="J1687"/>
  <c r="F2140"/>
  <c r="H2140"/>
  <c r="H2108"/>
  <c r="R2108"/>
  <c r="F2092"/>
  <c r="H2092"/>
  <c r="R2060"/>
  <c r="H2060"/>
  <c r="R2028"/>
  <c r="J2028"/>
  <c r="E2012"/>
  <c r="X2012" s="1"/>
  <c r="F2012"/>
  <c r="J1812"/>
  <c r="H1812"/>
  <c r="H1784"/>
  <c r="J1784"/>
  <c r="J1768"/>
  <c r="R1768"/>
  <c r="E1740"/>
  <c r="X1740" s="1"/>
  <c r="R1740"/>
  <c r="H1740"/>
  <c r="I1740"/>
  <c r="J1740"/>
  <c r="E1708"/>
  <c r="X1708" s="1"/>
  <c r="I1708"/>
  <c r="R1708"/>
  <c r="H1708"/>
  <c r="F1708"/>
  <c r="E1660"/>
  <c r="X1660" s="1"/>
  <c r="H1660"/>
  <c r="J1660"/>
  <c r="R1660"/>
  <c r="F1660"/>
  <c r="E1628"/>
  <c r="X1628" s="1"/>
  <c r="I1628"/>
  <c r="R1628"/>
  <c r="F1628"/>
  <c r="H1628"/>
  <c r="E1596"/>
  <c r="X1596" s="1"/>
  <c r="I1596"/>
  <c r="R1596"/>
  <c r="F1596"/>
  <c r="H1596"/>
  <c r="E1568"/>
  <c r="X1568" s="1"/>
  <c r="J1568"/>
  <c r="F1568"/>
  <c r="I1568"/>
  <c r="F1540"/>
  <c r="J1540"/>
  <c r="J1400"/>
  <c r="H1400"/>
  <c r="I1400"/>
  <c r="E1272"/>
  <c r="X1272" s="1"/>
  <c r="H1272"/>
  <c r="J1272"/>
  <c r="R1272"/>
  <c r="F997"/>
  <c r="H997"/>
  <c r="E892"/>
  <c r="X892" s="1"/>
  <c r="R892"/>
  <c r="J892"/>
  <c r="I892"/>
  <c r="E876"/>
  <c r="X876" s="1"/>
  <c r="I876"/>
  <c r="R876"/>
  <c r="E836"/>
  <c r="X836" s="1"/>
  <c r="R836"/>
  <c r="J836"/>
  <c r="G820"/>
  <c r="H820"/>
  <c r="E804"/>
  <c r="X804" s="1"/>
  <c r="F804"/>
  <c r="R804"/>
  <c r="H776"/>
  <c r="I776"/>
  <c r="G720"/>
  <c r="J720"/>
  <c r="R616"/>
  <c r="I616"/>
  <c r="J616"/>
  <c r="E600"/>
  <c r="X600" s="1"/>
  <c r="R600"/>
  <c r="I600"/>
  <c r="J600"/>
  <c r="I584"/>
  <c r="R584"/>
  <c r="H584"/>
  <c r="J584"/>
  <c r="J544"/>
  <c r="F544"/>
  <c r="G528"/>
  <c r="R528"/>
  <c r="E396"/>
  <c r="X396" s="1"/>
  <c r="R396"/>
  <c r="F396"/>
  <c r="I396"/>
  <c r="E380"/>
  <c r="X380" s="1"/>
  <c r="F380"/>
  <c r="R380"/>
  <c r="H2231"/>
  <c r="F2231"/>
  <c r="J2223"/>
  <c r="F2223"/>
  <c r="J2207"/>
  <c r="R2207"/>
  <c r="E2135"/>
  <c r="X2135" s="1"/>
  <c r="J2135"/>
  <c r="R2123"/>
  <c r="F2123"/>
  <c r="F2067"/>
  <c r="R2067"/>
  <c r="V1975"/>
  <c r="J1975" s="1"/>
  <c r="AB1975"/>
  <c r="H1703"/>
  <c r="J1703"/>
  <c r="R1667"/>
  <c r="F1667"/>
  <c r="J1639"/>
  <c r="I1639"/>
  <c r="I1615"/>
  <c r="J1615"/>
  <c r="V1607"/>
  <c r="H1607" s="1"/>
  <c r="AB1607"/>
  <c r="R1575"/>
  <c r="F1575"/>
  <c r="F1531"/>
  <c r="R1531"/>
  <c r="J1515"/>
  <c r="R1515"/>
  <c r="V1275"/>
  <c r="AB1275"/>
  <c r="H1251"/>
  <c r="I1251"/>
  <c r="J1115"/>
  <c r="H1115"/>
  <c r="V927"/>
  <c r="AB927"/>
  <c r="J1240"/>
  <c r="H1647"/>
  <c r="I1920"/>
  <c r="H616"/>
  <c r="R1568"/>
  <c r="R2047"/>
  <c r="H1123"/>
  <c r="F1480"/>
  <c r="T1616"/>
  <c r="AB1616"/>
  <c r="S1616"/>
  <c r="T1612"/>
  <c r="AB1612"/>
  <c r="T1608"/>
  <c r="S1608"/>
  <c r="T1604"/>
  <c r="S1604"/>
  <c r="T1600"/>
  <c r="AB1600"/>
  <c r="T1592"/>
  <c r="S1592"/>
  <c r="T1588"/>
  <c r="AB1588"/>
  <c r="S1588"/>
  <c r="T1580"/>
  <c r="AB1580"/>
  <c r="T1576"/>
  <c r="AB1576"/>
  <c r="T1572"/>
  <c r="AB1572"/>
  <c r="T1568"/>
  <c r="AB1568"/>
  <c r="T1564"/>
  <c r="AB1564"/>
  <c r="T1560"/>
  <c r="AB1560"/>
  <c r="T1556"/>
  <c r="AB1556"/>
  <c r="T1552"/>
  <c r="AB1552"/>
  <c r="T1548"/>
  <c r="AB1548"/>
  <c r="T1544"/>
  <c r="AB1544"/>
  <c r="T1540"/>
  <c r="AB1540"/>
  <c r="T1536"/>
  <c r="AB1536"/>
  <c r="T1532"/>
  <c r="AB1532"/>
  <c r="T1528"/>
  <c r="AB1528"/>
  <c r="T1524"/>
  <c r="AB1524"/>
  <c r="T1520"/>
  <c r="AB1520"/>
  <c r="T1516"/>
  <c r="AB1516"/>
  <c r="T1512"/>
  <c r="AB1512"/>
  <c r="S1512"/>
  <c r="T1508"/>
  <c r="AB1508"/>
  <c r="T1504"/>
  <c r="S1504"/>
  <c r="AB1504"/>
  <c r="T1500"/>
  <c r="AB1500"/>
  <c r="T1496"/>
  <c r="AB1496"/>
  <c r="S1496"/>
  <c r="T1480"/>
  <c r="S1480"/>
  <c r="T1476"/>
  <c r="S1476"/>
  <c r="T1472"/>
  <c r="S1472"/>
  <c r="AB1472"/>
  <c r="T1468"/>
  <c r="S1468"/>
  <c r="T1464"/>
  <c r="AB1464"/>
  <c r="T1460"/>
  <c r="S1460"/>
  <c r="AB1460"/>
  <c r="T1452"/>
  <c r="S1452"/>
  <c r="T1448"/>
  <c r="S1448"/>
  <c r="T1444"/>
  <c r="S1444"/>
  <c r="AB1444"/>
  <c r="T1436"/>
  <c r="S1436"/>
  <c r="T1428"/>
  <c r="AB1428"/>
  <c r="T1420"/>
  <c r="S1420"/>
  <c r="T1416"/>
  <c r="S1416"/>
  <c r="AB1416"/>
  <c r="T1412"/>
  <c r="AB1412"/>
  <c r="T1408"/>
  <c r="S1408"/>
  <c r="T1404"/>
  <c r="S1404"/>
  <c r="T1400"/>
  <c r="S1400"/>
  <c r="T1396"/>
  <c r="S1396"/>
  <c r="AB1396"/>
  <c r="T1392"/>
  <c r="S1392"/>
  <c r="T1388"/>
  <c r="S1388"/>
  <c r="T1384"/>
  <c r="S1384"/>
  <c r="T1380"/>
  <c r="S1380"/>
  <c r="T1376"/>
  <c r="AB1376"/>
  <c r="T1372"/>
  <c r="S1372"/>
  <c r="AB1372"/>
  <c r="T1368"/>
  <c r="S1368"/>
  <c r="T1364"/>
  <c r="AB1364"/>
  <c r="T1356"/>
  <c r="AB1356"/>
  <c r="T1352"/>
  <c r="AB1352"/>
  <c r="T1348"/>
  <c r="S1348"/>
  <c r="T1344"/>
  <c r="S1344"/>
  <c r="T1336"/>
  <c r="AB1336"/>
  <c r="T1324"/>
  <c r="AB1324"/>
  <c r="T1320"/>
  <c r="AB1320"/>
  <c r="T1316"/>
  <c r="S1316"/>
  <c r="AB1316"/>
  <c r="T1312"/>
  <c r="S1312"/>
  <c r="T1308"/>
  <c r="AB1308"/>
  <c r="T1304"/>
  <c r="AB1304"/>
  <c r="S1304"/>
  <c r="T1300"/>
  <c r="AB1300"/>
  <c r="S1300"/>
  <c r="T1296"/>
  <c r="S1296"/>
  <c r="T1292"/>
  <c r="S1292"/>
  <c r="AB1292"/>
  <c r="T1284"/>
  <c r="S1284"/>
  <c r="AB1284"/>
  <c r="T1280"/>
  <c r="S1280"/>
  <c r="T1276"/>
  <c r="S1276"/>
  <c r="AB1276"/>
  <c r="T1272"/>
  <c r="S1272"/>
  <c r="T1268"/>
  <c r="AB1268"/>
  <c r="S1268"/>
  <c r="T1264"/>
  <c r="S1264"/>
  <c r="T1260"/>
  <c r="S1260"/>
  <c r="AB1260"/>
  <c r="T1256"/>
  <c r="S1256"/>
  <c r="T1252"/>
  <c r="AB1252"/>
  <c r="T1248"/>
  <c r="S1248"/>
  <c r="T1244"/>
  <c r="S1244"/>
  <c r="AB1244"/>
  <c r="T1240"/>
  <c r="S1240"/>
  <c r="T1236"/>
  <c r="AB1236"/>
  <c r="T1228"/>
  <c r="S1228"/>
  <c r="AB1228"/>
  <c r="T1220"/>
  <c r="AB1220"/>
  <c r="S1220"/>
  <c r="T1216"/>
  <c r="S1216"/>
  <c r="T1212"/>
  <c r="S1212"/>
  <c r="T1208"/>
  <c r="S1208"/>
  <c r="AB1208"/>
  <c r="T1204"/>
  <c r="AB1204"/>
  <c r="T1196"/>
  <c r="S1196"/>
  <c r="T1192"/>
  <c r="S1192"/>
  <c r="T1188"/>
  <c r="AB1188"/>
  <c r="T1184"/>
  <c r="S1184"/>
  <c r="T1180"/>
  <c r="S1180"/>
  <c r="T1176"/>
  <c r="AB1176"/>
  <c r="T1172"/>
  <c r="AB1172"/>
  <c r="T1164"/>
  <c r="S1164"/>
  <c r="AB1164"/>
  <c r="T1160"/>
  <c r="S1160"/>
  <c r="AB1160"/>
  <c r="T1156"/>
  <c r="AB1156"/>
  <c r="S1156"/>
  <c r="T1152"/>
  <c r="S1152"/>
  <c r="T1148"/>
  <c r="AB1148"/>
  <c r="T1144"/>
  <c r="AB1144"/>
  <c r="S1144"/>
  <c r="T1140"/>
  <c r="AB1140"/>
  <c r="T1128"/>
  <c r="S1128"/>
  <c r="T1124"/>
  <c r="S1124"/>
  <c r="AB1124"/>
  <c r="T1120"/>
  <c r="S1120"/>
  <c r="T1112"/>
  <c r="AB1112"/>
  <c r="S1112"/>
  <c r="T1108"/>
  <c r="AB1108"/>
  <c r="T1104"/>
  <c r="S1104"/>
  <c r="T1100"/>
  <c r="S1100"/>
  <c r="AB1100"/>
  <c r="T1092"/>
  <c r="S1092"/>
  <c r="T1088"/>
  <c r="S1088"/>
  <c r="AB1088"/>
  <c r="T1084"/>
  <c r="S1084"/>
  <c r="AB1084"/>
  <c r="T1080"/>
  <c r="AB1080"/>
  <c r="S1080"/>
  <c r="T1068"/>
  <c r="AB1068"/>
  <c r="S1068"/>
  <c r="T1064"/>
  <c r="S1064"/>
  <c r="T1060"/>
  <c r="AB1060"/>
  <c r="S1060"/>
  <c r="T1052"/>
  <c r="S1052"/>
  <c r="AB1052"/>
  <c r="T1048"/>
  <c r="AB1048"/>
  <c r="T1044"/>
  <c r="AB1044"/>
  <c r="T1036"/>
  <c r="AB1036"/>
  <c r="S1036"/>
  <c r="T1032"/>
  <c r="S1032"/>
  <c r="AB1032"/>
  <c r="T1028"/>
  <c r="S1028"/>
  <c r="AB1028"/>
  <c r="T1024"/>
  <c r="S1024"/>
  <c r="AB1024"/>
  <c r="T1020"/>
  <c r="S1020"/>
  <c r="AB1020"/>
  <c r="T1016"/>
  <c r="S1016"/>
  <c r="AB1016"/>
  <c r="T1012"/>
  <c r="AB1012"/>
  <c r="T1008"/>
  <c r="S1008"/>
  <c r="AB1008"/>
  <c r="T1004"/>
  <c r="S1004"/>
  <c r="T1000"/>
  <c r="S1000"/>
  <c r="T996"/>
  <c r="S996"/>
  <c r="AB996"/>
  <c r="T992"/>
  <c r="S992"/>
  <c r="T988"/>
  <c r="S988"/>
  <c r="AB988"/>
  <c r="T984"/>
  <c r="AB984"/>
  <c r="T980"/>
  <c r="S980"/>
  <c r="AB980"/>
  <c r="T972"/>
  <c r="S972"/>
  <c r="T968"/>
  <c r="AB968"/>
  <c r="S968"/>
  <c r="T964"/>
  <c r="AB964"/>
  <c r="T956"/>
  <c r="S956"/>
  <c r="T952"/>
  <c r="S952"/>
  <c r="AB952"/>
  <c r="T948"/>
  <c r="AB948"/>
  <c r="S948"/>
  <c r="T940"/>
  <c r="S940"/>
  <c r="AB940"/>
  <c r="T936"/>
  <c r="AB936"/>
  <c r="S936"/>
  <c r="T932"/>
  <c r="AB932"/>
  <c r="S932"/>
  <c r="T928"/>
  <c r="AB928"/>
  <c r="S928"/>
  <c r="T924"/>
  <c r="S924"/>
  <c r="AB924"/>
  <c r="T920"/>
  <c r="AB920"/>
  <c r="T916"/>
  <c r="AB916"/>
  <c r="T908"/>
  <c r="S908"/>
  <c r="AB908"/>
  <c r="T904"/>
  <c r="AB904"/>
  <c r="S904"/>
  <c r="T900"/>
  <c r="AB900"/>
  <c r="S900"/>
  <c r="T896"/>
  <c r="AB896"/>
  <c r="T892"/>
  <c r="S892"/>
  <c r="T888"/>
  <c r="S888"/>
  <c r="AB888"/>
  <c r="T884"/>
  <c r="S884"/>
  <c r="T880"/>
  <c r="S880"/>
  <c r="AB880"/>
  <c r="T876"/>
  <c r="S876"/>
  <c r="AB876"/>
  <c r="T872"/>
  <c r="S872"/>
  <c r="T864"/>
  <c r="AB864"/>
  <c r="S864"/>
  <c r="T860"/>
  <c r="AB860"/>
  <c r="S860"/>
  <c r="T856"/>
  <c r="S856"/>
  <c r="AB856"/>
  <c r="T852"/>
  <c r="AB852"/>
  <c r="S852"/>
  <c r="T848"/>
  <c r="AB848"/>
  <c r="T844"/>
  <c r="S844"/>
  <c r="T840"/>
  <c r="S840"/>
  <c r="AB840"/>
  <c r="T836"/>
  <c r="S836"/>
  <c r="T828"/>
  <c r="S828"/>
  <c r="AB828"/>
  <c r="T820"/>
  <c r="S820"/>
  <c r="AB820"/>
  <c r="T816"/>
  <c r="S816"/>
  <c r="AB816"/>
  <c r="T812"/>
  <c r="S812"/>
  <c r="T808"/>
  <c r="AB808"/>
  <c r="T804"/>
  <c r="S804"/>
  <c r="T800"/>
  <c r="S800"/>
  <c r="AB800"/>
  <c r="T796"/>
  <c r="AB796"/>
  <c r="T792"/>
  <c r="S792"/>
  <c r="T788"/>
  <c r="S788"/>
  <c r="T780"/>
  <c r="AB780"/>
  <c r="S780"/>
  <c r="T776"/>
  <c r="S776"/>
  <c r="AB776"/>
  <c r="T772"/>
  <c r="S772"/>
  <c r="AB772"/>
  <c r="T768"/>
  <c r="S768"/>
  <c r="AB768"/>
  <c r="T764"/>
  <c r="S764"/>
  <c r="T760"/>
  <c r="AB760"/>
  <c r="T756"/>
  <c r="AB756"/>
  <c r="T752"/>
  <c r="AB752"/>
  <c r="T748"/>
  <c r="S748"/>
  <c r="T744"/>
  <c r="S744"/>
  <c r="T740"/>
  <c r="AB740"/>
  <c r="T736"/>
  <c r="S736"/>
  <c r="T732"/>
  <c r="S732"/>
  <c r="T728"/>
  <c r="AB728"/>
  <c r="T724"/>
  <c r="AB724"/>
  <c r="T720"/>
  <c r="AB720"/>
  <c r="T716"/>
  <c r="S716"/>
  <c r="AB716"/>
  <c r="T712"/>
  <c r="S712"/>
  <c r="T708"/>
  <c r="S708"/>
  <c r="T704"/>
  <c r="AB704"/>
  <c r="T700"/>
  <c r="S700"/>
  <c r="AB700"/>
  <c r="T696"/>
  <c r="S696"/>
  <c r="AB696"/>
  <c r="T692"/>
  <c r="S692"/>
  <c r="T684"/>
  <c r="S684"/>
  <c r="AB684"/>
  <c r="T680"/>
  <c r="S680"/>
  <c r="T676"/>
  <c r="S676"/>
  <c r="T672"/>
  <c r="AB672"/>
  <c r="T668"/>
  <c r="AB668"/>
  <c r="T664"/>
  <c r="AB664"/>
  <c r="T660"/>
  <c r="AB660"/>
  <c r="S660"/>
  <c r="T656"/>
  <c r="AB656"/>
  <c r="S656"/>
  <c r="T648"/>
  <c r="S648"/>
  <c r="T644"/>
  <c r="S644"/>
  <c r="AB644"/>
  <c r="T640"/>
  <c r="AB640"/>
  <c r="T636"/>
  <c r="S636"/>
  <c r="AB636"/>
  <c r="T628"/>
  <c r="AB628"/>
  <c r="S628"/>
  <c r="T624"/>
  <c r="AB624"/>
  <c r="T620"/>
  <c r="AB620"/>
  <c r="T616"/>
  <c r="AB616"/>
  <c r="S616"/>
  <c r="T612"/>
  <c r="S612"/>
  <c r="AB612"/>
  <c r="T608"/>
  <c r="AB608"/>
  <c r="T604"/>
  <c r="AB604"/>
  <c r="T600"/>
  <c r="AB600"/>
  <c r="S600"/>
  <c r="T596"/>
  <c r="S596"/>
  <c r="T592"/>
  <c r="AB592"/>
  <c r="S592"/>
  <c r="T588"/>
  <c r="AB588"/>
  <c r="S588"/>
  <c r="T584"/>
  <c r="AB584"/>
  <c r="S584"/>
  <c r="T580"/>
  <c r="AB580"/>
  <c r="T576"/>
  <c r="AB576"/>
  <c r="T572"/>
  <c r="AB572"/>
  <c r="T568"/>
  <c r="AB568"/>
  <c r="T564"/>
  <c r="AB564"/>
  <c r="T552"/>
  <c r="AB552"/>
  <c r="T548"/>
  <c r="AB548"/>
  <c r="T544"/>
  <c r="AB544"/>
  <c r="T540"/>
  <c r="AB540"/>
  <c r="T536"/>
  <c r="AB536"/>
  <c r="T532"/>
  <c r="AB532"/>
  <c r="T528"/>
  <c r="AB528"/>
  <c r="T524"/>
  <c r="AB524"/>
  <c r="T516"/>
  <c r="AB516"/>
  <c r="T512"/>
  <c r="AB512"/>
  <c r="T508"/>
  <c r="S508"/>
  <c r="T504"/>
  <c r="S504"/>
  <c r="T500"/>
  <c r="AB500"/>
  <c r="T480"/>
  <c r="AB480"/>
  <c r="T476"/>
  <c r="S476"/>
  <c r="T460"/>
  <c r="AB460"/>
  <c r="T440"/>
  <c r="AB440"/>
  <c r="T424"/>
  <c r="AB424"/>
  <c r="T420"/>
  <c r="AB420"/>
  <c r="T412"/>
  <c r="AB412"/>
  <c r="T400"/>
  <c r="AB400"/>
  <c r="T396"/>
  <c r="AB396"/>
  <c r="T392"/>
  <c r="AB392"/>
  <c r="T388"/>
  <c r="AB388"/>
  <c r="T376"/>
  <c r="AB376"/>
  <c r="T372"/>
  <c r="AB372"/>
  <c r="T368"/>
  <c r="AB368"/>
  <c r="T364"/>
  <c r="AB364"/>
  <c r="T360"/>
  <c r="AB360"/>
  <c r="S392"/>
  <c r="S380"/>
  <c r="S544"/>
  <c r="S556"/>
  <c r="S568"/>
  <c r="S564"/>
  <c r="S520"/>
  <c r="S516"/>
  <c r="S416"/>
  <c r="S488"/>
  <c r="S464"/>
  <c r="S548"/>
  <c r="S540"/>
  <c r="S376"/>
  <c r="S560"/>
  <c r="S372"/>
  <c r="S400"/>
  <c r="S412"/>
  <c r="S552"/>
  <c r="S388"/>
  <c r="S428"/>
  <c r="S404"/>
  <c r="S408"/>
  <c r="S572"/>
  <c r="S492"/>
  <c r="S484"/>
  <c r="S500"/>
  <c r="S420"/>
  <c r="S456"/>
  <c r="AB1608"/>
  <c r="AB1596"/>
  <c r="AB1400"/>
  <c r="AB1384"/>
  <c r="AB1388"/>
  <c r="S1572"/>
  <c r="S1556"/>
  <c r="S1540"/>
  <c r="S1524"/>
  <c r="AB1132"/>
  <c r="S1336"/>
  <c r="AB1272"/>
  <c r="AB1240"/>
  <c r="AB1128"/>
  <c r="AB1184"/>
  <c r="AB1180"/>
  <c r="S1140"/>
  <c r="AB836"/>
  <c r="AB792"/>
  <c r="AB764"/>
  <c r="AB748"/>
  <c r="S688"/>
  <c r="S728"/>
  <c r="AB680"/>
  <c r="S756"/>
  <c r="AB676"/>
  <c r="AB468"/>
  <c r="AB456"/>
  <c r="AB508"/>
  <c r="AB444"/>
  <c r="AB448"/>
  <c r="AB1468"/>
  <c r="AB1448"/>
  <c r="S1428"/>
  <c r="S1308"/>
  <c r="AB884"/>
  <c r="AB812"/>
  <c r="AB1452"/>
  <c r="S1048"/>
  <c r="AB960"/>
  <c r="AB992"/>
  <c r="S964"/>
  <c r="AB804"/>
  <c r="AB428"/>
  <c r="AB832"/>
  <c r="AB1440"/>
  <c r="AB788"/>
  <c r="S824"/>
  <c r="S604"/>
  <c r="AB872"/>
  <c r="S640"/>
  <c r="AB1420"/>
  <c r="S724"/>
  <c r="S760"/>
  <c r="S1176"/>
  <c r="S1324"/>
  <c r="S360"/>
  <c r="S432"/>
  <c r="S536"/>
  <c r="S576"/>
  <c r="S480"/>
  <c r="S452"/>
  <c r="S468"/>
  <c r="S472"/>
  <c r="S364"/>
  <c r="S424"/>
  <c r="AB1584"/>
  <c r="AB1392"/>
  <c r="S1580"/>
  <c r="S1564"/>
  <c r="S1548"/>
  <c r="S1532"/>
  <c r="AB1380"/>
  <c r="AB1312"/>
  <c r="S1188"/>
  <c r="AB1288"/>
  <c r="AB1256"/>
  <c r="AB1224"/>
  <c r="AB1116"/>
  <c r="AB1332"/>
  <c r="AB1120"/>
  <c r="AB1104"/>
  <c r="AB1152"/>
  <c r="S1108"/>
  <c r="S796"/>
  <c r="AB784"/>
  <c r="S720"/>
  <c r="AB648"/>
  <c r="AB744"/>
  <c r="AB708"/>
  <c r="AB484"/>
  <c r="AB452"/>
  <c r="AB472"/>
  <c r="AB464"/>
  <c r="S1596"/>
  <c r="S1500"/>
  <c r="S1600"/>
  <c r="AB1480"/>
  <c r="AB1432"/>
  <c r="S1432"/>
  <c r="S1376"/>
  <c r="AB1056"/>
  <c r="S832"/>
  <c r="AB956"/>
  <c r="AB1000"/>
  <c r="S848"/>
  <c r="S608"/>
  <c r="AB844"/>
  <c r="S916"/>
  <c r="AB436"/>
  <c r="S1012"/>
  <c r="S668"/>
  <c r="AB892"/>
  <c r="AB416"/>
  <c r="AB1436"/>
  <c r="AB556"/>
  <c r="S1252"/>
  <c r="S1076"/>
  <c r="S1044"/>
  <c r="S624"/>
  <c r="S580"/>
  <c r="S444"/>
  <c r="AB1592"/>
  <c r="S1584"/>
  <c r="S1516"/>
  <c r="AB1368"/>
  <c r="S1568"/>
  <c r="S1552"/>
  <c r="S1536"/>
  <c r="S1520"/>
  <c r="AB1340"/>
  <c r="AB1344"/>
  <c r="AB1348"/>
  <c r="AB1296"/>
  <c r="AB1264"/>
  <c r="S1352"/>
  <c r="AB824"/>
  <c r="AB736"/>
  <c r="AB732"/>
  <c r="S672"/>
  <c r="AB652"/>
  <c r="S740"/>
  <c r="AB488"/>
  <c r="AB492"/>
  <c r="AB496"/>
  <c r="AB1484"/>
  <c r="S1612"/>
  <c r="S1464"/>
  <c r="S1236"/>
  <c r="AB1064"/>
  <c r="S1116"/>
  <c r="AB972"/>
  <c r="AB1092"/>
  <c r="AB1004"/>
  <c r="S808"/>
  <c r="AB632"/>
  <c r="AB384"/>
  <c r="AB404"/>
  <c r="S620"/>
  <c r="AB1476"/>
  <c r="S1288"/>
  <c r="S984"/>
  <c r="S632"/>
  <c r="S960"/>
  <c r="AB1492"/>
  <c r="AB432"/>
  <c r="S868"/>
  <c r="S1224"/>
  <c r="S1356"/>
  <c r="S1484"/>
  <c r="C12" i="6"/>
  <c r="H44"/>
  <c r="D44" s="1"/>
  <c r="H41"/>
  <c r="D41" s="1"/>
  <c r="H22"/>
  <c r="D22" s="1"/>
  <c r="H27"/>
  <c r="D27" s="1"/>
  <c r="H32"/>
  <c r="D32" s="1"/>
  <c r="K67"/>
  <c r="H46"/>
  <c r="D46" s="1"/>
  <c r="F31"/>
  <c r="H31" s="1"/>
  <c r="H24"/>
  <c r="D24" s="1"/>
  <c r="H34"/>
  <c r="D34" s="1"/>
  <c r="R1608" i="5"/>
  <c r="F2072"/>
  <c r="F1916"/>
  <c r="J624"/>
  <c r="H1536"/>
  <c r="J1608"/>
  <c r="J1736"/>
  <c r="R2424"/>
  <c r="F948"/>
  <c r="F980"/>
  <c r="F2164"/>
  <c r="R582"/>
  <c r="F1608"/>
  <c r="J1796"/>
  <c r="R1094"/>
  <c r="H2288"/>
  <c r="I844"/>
  <c r="F1720"/>
  <c r="I2456"/>
  <c r="F624"/>
  <c r="J640"/>
  <c r="I1656"/>
  <c r="R1748"/>
  <c r="F2136"/>
  <c r="R1916"/>
  <c r="I1688"/>
  <c r="J1672"/>
  <c r="H1564"/>
  <c r="R1704"/>
  <c r="H1640"/>
  <c r="I640"/>
  <c r="I1624"/>
  <c r="J788"/>
  <c r="I2120"/>
  <c r="R832"/>
  <c r="H1916"/>
  <c r="H1688"/>
  <c r="I1672"/>
  <c r="F1704"/>
  <c r="J2184"/>
  <c r="R624"/>
  <c r="J1160"/>
  <c r="F1224"/>
  <c r="J1592"/>
  <c r="F1580"/>
  <c r="R1932"/>
  <c r="I2344"/>
  <c r="F2212"/>
  <c r="I1836"/>
  <c r="I1336"/>
  <c r="H2044"/>
  <c r="R1900"/>
  <c r="J1860"/>
  <c r="AB2446"/>
  <c r="AB2418"/>
  <c r="AB2302"/>
  <c r="AB2294"/>
  <c r="AB2274"/>
  <c r="AB2250"/>
  <c r="AB2098"/>
  <c r="AB2042"/>
  <c r="R2024"/>
  <c r="I1608"/>
  <c r="J1916"/>
  <c r="R1688"/>
  <c r="F1564"/>
  <c r="R1720"/>
  <c r="R1640"/>
  <c r="I624"/>
  <c r="H1624"/>
  <c r="I1592"/>
  <c r="H1736"/>
  <c r="H2056"/>
  <c r="R1580"/>
  <c r="J2120"/>
  <c r="I948"/>
  <c r="H2008"/>
  <c r="I1932"/>
  <c r="R2168"/>
  <c r="I2216"/>
  <c r="F2380"/>
  <c r="F1688"/>
  <c r="H1672"/>
  <c r="F2288"/>
  <c r="H844"/>
  <c r="J1704"/>
  <c r="F1640"/>
  <c r="H640"/>
  <c r="H788"/>
  <c r="H1656"/>
  <c r="I1736"/>
  <c r="R2104"/>
  <c r="R2244"/>
  <c r="J980"/>
  <c r="H832"/>
  <c r="R980"/>
  <c r="R948"/>
  <c r="H1608"/>
  <c r="F552"/>
  <c r="I1916"/>
  <c r="J1688"/>
  <c r="F1672"/>
  <c r="R1672"/>
  <c r="J2288"/>
  <c r="F568"/>
  <c r="R1564"/>
  <c r="I1704"/>
  <c r="J1720"/>
  <c r="J1764"/>
  <c r="J1640"/>
  <c r="H2396"/>
  <c r="H624"/>
  <c r="F640"/>
  <c r="F1624"/>
  <c r="R1624"/>
  <c r="F2088"/>
  <c r="H860"/>
  <c r="H1592"/>
  <c r="F1656"/>
  <c r="R1656"/>
  <c r="F1736"/>
  <c r="J1580"/>
  <c r="I1580"/>
  <c r="I2244"/>
  <c r="R2364"/>
  <c r="J948"/>
  <c r="H980"/>
  <c r="H2012"/>
  <c r="I2200"/>
  <c r="R2288"/>
  <c r="I1208"/>
  <c r="J1564"/>
  <c r="I1564"/>
  <c r="H1704"/>
  <c r="I1720"/>
  <c r="H1720"/>
  <c r="I1640"/>
  <c r="J1624"/>
  <c r="I1256"/>
  <c r="F1592"/>
  <c r="J1656"/>
  <c r="R1736"/>
  <c r="H1580"/>
  <c r="I2152"/>
  <c r="H948"/>
  <c r="F832"/>
  <c r="R2008"/>
  <c r="I2008"/>
  <c r="I980"/>
  <c r="J1932"/>
  <c r="R1996"/>
  <c r="R1780"/>
  <c r="I1184"/>
  <c r="J2105"/>
  <c r="I2105"/>
  <c r="R2105"/>
  <c r="F2105"/>
  <c r="H2105"/>
  <c r="E1529"/>
  <c r="X1529" s="1"/>
  <c r="J1529"/>
  <c r="I1529"/>
  <c r="R1529"/>
  <c r="F1529"/>
  <c r="H1529"/>
  <c r="E421"/>
  <c r="X421" s="1"/>
  <c r="J421"/>
  <c r="F2248"/>
  <c r="AB2385"/>
  <c r="AB2321"/>
  <c r="AB2301"/>
  <c r="AB2305"/>
  <c r="AB2109"/>
  <c r="AB2129"/>
  <c r="AB2097"/>
  <c r="AB2289"/>
  <c r="AB2457"/>
  <c r="AB2093"/>
  <c r="AB2069"/>
  <c r="AB1997"/>
  <c r="AB1893"/>
  <c r="AB2441"/>
  <c r="V2041"/>
  <c r="V1969"/>
  <c r="F1969" s="1"/>
  <c r="V1645"/>
  <c r="V1309"/>
  <c r="G1309" s="1"/>
  <c r="V1153"/>
  <c r="H2348"/>
  <c r="AB2409"/>
  <c r="AB2357"/>
  <c r="AB2365"/>
  <c r="J2289"/>
  <c r="AB2389"/>
  <c r="AB2313"/>
  <c r="AB2309"/>
  <c r="AB2105"/>
  <c r="AB2185"/>
  <c r="AB2341"/>
  <c r="AB2153"/>
  <c r="AB2065"/>
  <c r="AB1921"/>
  <c r="AB1937"/>
  <c r="AB1649"/>
  <c r="V1709"/>
  <c r="V1129"/>
  <c r="I1129" s="1"/>
  <c r="F2348"/>
  <c r="R1905"/>
  <c r="AB2377"/>
  <c r="AB2369"/>
  <c r="AB2329"/>
  <c r="AB2249"/>
  <c r="AB2293"/>
  <c r="AB2269"/>
  <c r="AB2133"/>
  <c r="F2193"/>
  <c r="AB2469"/>
  <c r="AB2145"/>
  <c r="AB2205"/>
  <c r="AB2121"/>
  <c r="AB1869"/>
  <c r="AB1953"/>
  <c r="AB1641"/>
  <c r="AB1973"/>
  <c r="AB1661"/>
  <c r="AB1833"/>
  <c r="V2285"/>
  <c r="I2285" s="1"/>
  <c r="V2169"/>
  <c r="R2169" s="1"/>
  <c r="V1841"/>
  <c r="V2453"/>
  <c r="I2453" s="1"/>
  <c r="AB2453"/>
  <c r="V2449"/>
  <c r="I2449" s="1"/>
  <c r="AB2449"/>
  <c r="AB2445"/>
  <c r="V2445"/>
  <c r="AB2437"/>
  <c r="V2437"/>
  <c r="V2433"/>
  <c r="AB2433"/>
  <c r="V2429"/>
  <c r="E2429" s="1"/>
  <c r="X2429" s="1"/>
  <c r="AB2429"/>
  <c r="V2425"/>
  <c r="R2425" s="1"/>
  <c r="AB2425"/>
  <c r="V2417"/>
  <c r="H2417" s="1"/>
  <c r="AB2417"/>
  <c r="AB2413"/>
  <c r="V2413"/>
  <c r="V2405"/>
  <c r="AB2405"/>
  <c r="V2397"/>
  <c r="AB2397"/>
  <c r="V2381"/>
  <c r="AB2381"/>
  <c r="V2373"/>
  <c r="H2373" s="1"/>
  <c r="AB2373"/>
  <c r="V2361"/>
  <c r="AB2361"/>
  <c r="V2353"/>
  <c r="I2353" s="1"/>
  <c r="AB2353"/>
  <c r="V2345"/>
  <c r="I2345" s="1"/>
  <c r="AB2345"/>
  <c r="V2325"/>
  <c r="I2325" s="1"/>
  <c r="AB2325"/>
  <c r="V2317"/>
  <c r="AB2317"/>
  <c r="R2305"/>
  <c r="H2305"/>
  <c r="V2281"/>
  <c r="I2281" s="1"/>
  <c r="AB2281"/>
  <c r="V2273"/>
  <c r="AB2273"/>
  <c r="V2265"/>
  <c r="AB2265"/>
  <c r="V2261"/>
  <c r="AB2261"/>
  <c r="V2253"/>
  <c r="F2253" s="1"/>
  <c r="AB2253"/>
  <c r="V2245"/>
  <c r="AB2245"/>
  <c r="V2241"/>
  <c r="AB2241"/>
  <c r="V2237"/>
  <c r="AB2237"/>
  <c r="V2229"/>
  <c r="R2229" s="1"/>
  <c r="AB2229"/>
  <c r="V2221"/>
  <c r="E2221" s="1"/>
  <c r="X2221" s="1"/>
  <c r="AB2221"/>
  <c r="AB2217"/>
  <c r="V2217"/>
  <c r="V2213"/>
  <c r="F2213" s="1"/>
  <c r="AB2213"/>
  <c r="V2209"/>
  <c r="AB2209"/>
  <c r="V2197"/>
  <c r="AB2197"/>
  <c r="V2189"/>
  <c r="AB2189"/>
  <c r="R2185"/>
  <c r="I2185"/>
  <c r="V2181"/>
  <c r="AB2181"/>
  <c r="V2177"/>
  <c r="E2177" s="1"/>
  <c r="X2177" s="1"/>
  <c r="AB2177"/>
  <c r="V2173"/>
  <c r="AB2173"/>
  <c r="V2165"/>
  <c r="AB2165"/>
  <c r="AB2161"/>
  <c r="V2161"/>
  <c r="V2157"/>
  <c r="AB2157"/>
  <c r="V2149"/>
  <c r="J2149" s="1"/>
  <c r="AB2149"/>
  <c r="V2141"/>
  <c r="AB2141"/>
  <c r="V2137"/>
  <c r="AB2137"/>
  <c r="V2125"/>
  <c r="AB2125"/>
  <c r="V2117"/>
  <c r="H2117" s="1"/>
  <c r="AB2117"/>
  <c r="V2113"/>
  <c r="AB2113"/>
  <c r="V2101"/>
  <c r="AB2101"/>
  <c r="V2085"/>
  <c r="AB2085"/>
  <c r="V2081"/>
  <c r="AB2081"/>
  <c r="V2077"/>
  <c r="AB2077"/>
  <c r="V2073"/>
  <c r="E2073" s="1"/>
  <c r="X2073" s="1"/>
  <c r="AB2073"/>
  <c r="V2061"/>
  <c r="H2061" s="1"/>
  <c r="AB2061"/>
  <c r="V2057"/>
  <c r="AB2057"/>
  <c r="V2053"/>
  <c r="AB2053"/>
  <c r="V2049"/>
  <c r="E2049" s="1"/>
  <c r="X2049" s="1"/>
  <c r="AB2049"/>
  <c r="V2045"/>
  <c r="F2045" s="1"/>
  <c r="AB2045"/>
  <c r="V2037"/>
  <c r="I2037" s="1"/>
  <c r="AB2037"/>
  <c r="V2033"/>
  <c r="AB2033"/>
  <c r="V2029"/>
  <c r="J2029" s="1"/>
  <c r="AB2029"/>
  <c r="V2025"/>
  <c r="AB2025"/>
  <c r="V2021"/>
  <c r="AB2021"/>
  <c r="V2017"/>
  <c r="AB2017"/>
  <c r="V2013"/>
  <c r="AB2013"/>
  <c r="AB2009"/>
  <c r="V2009"/>
  <c r="V2005"/>
  <c r="R2005" s="1"/>
  <c r="AB2005"/>
  <c r="AB2001"/>
  <c r="V2001"/>
  <c r="E2001" s="1"/>
  <c r="X2001" s="1"/>
  <c r="AB1993"/>
  <c r="V1993"/>
  <c r="H1993" s="1"/>
  <c r="V1989"/>
  <c r="R1989" s="1"/>
  <c r="AB1989"/>
  <c r="V1985"/>
  <c r="I1985" s="1"/>
  <c r="AB1985"/>
  <c r="V1981"/>
  <c r="I1981" s="1"/>
  <c r="AB1981"/>
  <c r="V1965"/>
  <c r="AB1965"/>
  <c r="AB1961"/>
  <c r="V1961"/>
  <c r="H1961" s="1"/>
  <c r="V1957"/>
  <c r="J1957" s="1"/>
  <c r="AB1957"/>
  <c r="V1949"/>
  <c r="AB1949"/>
  <c r="I1945"/>
  <c r="F1945"/>
  <c r="V1941"/>
  <c r="AB1941"/>
  <c r="V1933"/>
  <c r="G1933" s="1"/>
  <c r="AB1933"/>
  <c r="AB1929"/>
  <c r="V1929"/>
  <c r="H1929" s="1"/>
  <c r="V1925"/>
  <c r="J1925" s="1"/>
  <c r="AB1925"/>
  <c r="V1917"/>
  <c r="AB1917"/>
  <c r="V1913"/>
  <c r="H1913" s="1"/>
  <c r="AB1913"/>
  <c r="V1909"/>
  <c r="I1909" s="1"/>
  <c r="AB1909"/>
  <c r="V1901"/>
  <c r="AB1901"/>
  <c r="AB1897"/>
  <c r="V1897"/>
  <c r="F1897" s="1"/>
  <c r="V1885"/>
  <c r="R1885" s="1"/>
  <c r="AB1885"/>
  <c r="J1881"/>
  <c r="F1881"/>
  <c r="AB1861"/>
  <c r="V1861"/>
  <c r="V1853"/>
  <c r="AB1853"/>
  <c r="V1845"/>
  <c r="F1845" s="1"/>
  <c r="AB1845"/>
  <c r="V1837"/>
  <c r="AB1837"/>
  <c r="V1829"/>
  <c r="AB1829"/>
  <c r="V1825"/>
  <c r="AB1825"/>
  <c r="V1821"/>
  <c r="AB1821"/>
  <c r="V1797"/>
  <c r="AB1797"/>
  <c r="V1793"/>
  <c r="E1793" s="1"/>
  <c r="X1793" s="1"/>
  <c r="AB1793"/>
  <c r="V1789"/>
  <c r="R1789" s="1"/>
  <c r="AB1789"/>
  <c r="V1785"/>
  <c r="AB1785"/>
  <c r="V1777"/>
  <c r="AB1777"/>
  <c r="E1773"/>
  <c r="X1773" s="1"/>
  <c r="H1773"/>
  <c r="V1761"/>
  <c r="AB1761"/>
  <c r="V1745"/>
  <c r="AB1745"/>
  <c r="V1725"/>
  <c r="AB1725"/>
  <c r="V1721"/>
  <c r="AB1721"/>
  <c r="V1717"/>
  <c r="AB1717"/>
  <c r="V1705"/>
  <c r="AB1705"/>
  <c r="AB1701"/>
  <c r="V1701"/>
  <c r="V1697"/>
  <c r="E1697" s="1"/>
  <c r="X1697" s="1"/>
  <c r="AB1697"/>
  <c r="V1693"/>
  <c r="AB1693"/>
  <c r="V1689"/>
  <c r="AB1689"/>
  <c r="V1685"/>
  <c r="J1685" s="1"/>
  <c r="AB1685"/>
  <c r="AB1681"/>
  <c r="V1681"/>
  <c r="I1681" s="1"/>
  <c r="AB1677"/>
  <c r="V1677"/>
  <c r="E1677" s="1"/>
  <c r="X1677" s="1"/>
  <c r="V1673"/>
  <c r="AB1673"/>
  <c r="AB1669"/>
  <c r="V1669"/>
  <c r="F1669" s="1"/>
  <c r="AB1665"/>
  <c r="V1665"/>
  <c r="V1657"/>
  <c r="AB1657"/>
  <c r="V1653"/>
  <c r="I1653" s="1"/>
  <c r="AB1653"/>
  <c r="E1641"/>
  <c r="X1641" s="1"/>
  <c r="H1641"/>
  <c r="V1633"/>
  <c r="J1633" s="1"/>
  <c r="AB1633"/>
  <c r="V1629"/>
  <c r="AB1629"/>
  <c r="AB1625"/>
  <c r="V1625"/>
  <c r="V1621"/>
  <c r="AB1621"/>
  <c r="V1617"/>
  <c r="AB1617"/>
  <c r="AB1605"/>
  <c r="V1605"/>
  <c r="I1605" s="1"/>
  <c r="V1601"/>
  <c r="AB1601"/>
  <c r="AB1597"/>
  <c r="V1597"/>
  <c r="V1593"/>
  <c r="AB1593"/>
  <c r="V1589"/>
  <c r="J1589" s="1"/>
  <c r="AB1589"/>
  <c r="V1585"/>
  <c r="F1585" s="1"/>
  <c r="AB1585"/>
  <c r="AB1573"/>
  <c r="V1573"/>
  <c r="H1573" s="1"/>
  <c r="V1569"/>
  <c r="AB1569"/>
  <c r="V1565"/>
  <c r="AB1565"/>
  <c r="V1557"/>
  <c r="J1557" s="1"/>
  <c r="AB1557"/>
  <c r="V1553"/>
  <c r="AB1553"/>
  <c r="V1541"/>
  <c r="AB1541"/>
  <c r="V1537"/>
  <c r="AB1537"/>
  <c r="V1533"/>
  <c r="AB1533"/>
  <c r="V1525"/>
  <c r="AB1525"/>
  <c r="AB1521"/>
  <c r="V1521"/>
  <c r="V1517"/>
  <c r="AB1517"/>
  <c r="AB1513"/>
  <c r="V1513"/>
  <c r="V1505"/>
  <c r="AB1505"/>
  <c r="AB1497"/>
  <c r="V1497"/>
  <c r="AB1489"/>
  <c r="V1489"/>
  <c r="J1489" s="1"/>
  <c r="V1481"/>
  <c r="AB1481"/>
  <c r="V1477"/>
  <c r="J1477" s="1"/>
  <c r="AB1477"/>
  <c r="V1465"/>
  <c r="AB1465"/>
  <c r="V1461"/>
  <c r="AB1461"/>
  <c r="AB1449"/>
  <c r="V1449"/>
  <c r="V1445"/>
  <c r="R1445" s="1"/>
  <c r="AB1445"/>
  <c r="V1441"/>
  <c r="AB1441"/>
  <c r="V1437"/>
  <c r="AB1437"/>
  <c r="V1413"/>
  <c r="AB1413"/>
  <c r="V1409"/>
  <c r="AB1409"/>
  <c r="V1401"/>
  <c r="AB1401"/>
  <c r="V1397"/>
  <c r="I1397" s="1"/>
  <c r="AB1397"/>
  <c r="AB1393"/>
  <c r="V1393"/>
  <c r="V1373"/>
  <c r="R1373" s="1"/>
  <c r="AB1373"/>
  <c r="AB1369"/>
  <c r="V1369"/>
  <c r="V1365"/>
  <c r="AB1365"/>
  <c r="V1357"/>
  <c r="AB1357"/>
  <c r="V1353"/>
  <c r="AB1353"/>
  <c r="AB1349"/>
  <c r="V1349"/>
  <c r="V1345"/>
  <c r="H1345" s="1"/>
  <c r="AB1345"/>
  <c r="V1341"/>
  <c r="AB1341"/>
  <c r="AB1337"/>
  <c r="V1337"/>
  <c r="I1337" s="1"/>
  <c r="V1333"/>
  <c r="AB1333"/>
  <c r="V1329"/>
  <c r="J1329" s="1"/>
  <c r="AB1329"/>
  <c r="AB1325"/>
  <c r="V1325"/>
  <c r="V1321"/>
  <c r="AB1321"/>
  <c r="V1313"/>
  <c r="AB1313"/>
  <c r="AB1305"/>
  <c r="V1305"/>
  <c r="V1301"/>
  <c r="I1301" s="1"/>
  <c r="AB1301"/>
  <c r="AB1297"/>
  <c r="V1297"/>
  <c r="H1297" s="1"/>
  <c r="AB1293"/>
  <c r="V1293"/>
  <c r="E1293" s="1"/>
  <c r="X1293" s="1"/>
  <c r="V1289"/>
  <c r="G1289" s="1"/>
  <c r="AB1289"/>
  <c r="V1281"/>
  <c r="E1281" s="1"/>
  <c r="X1281" s="1"/>
  <c r="AB1281"/>
  <c r="AB1277"/>
  <c r="V1277"/>
  <c r="I1277" s="1"/>
  <c r="V1273"/>
  <c r="AB1273"/>
  <c r="V1269"/>
  <c r="AB1269"/>
  <c r="AB1265"/>
  <c r="V1265"/>
  <c r="I1265" s="1"/>
  <c r="AB1261"/>
  <c r="V1261"/>
  <c r="V1245"/>
  <c r="R1245" s="1"/>
  <c r="AB1245"/>
  <c r="AB1241"/>
  <c r="V1241"/>
  <c r="AB1237"/>
  <c r="V1237"/>
  <c r="AB1233"/>
  <c r="V1233"/>
  <c r="H1233" s="1"/>
  <c r="V1229"/>
  <c r="AB1229"/>
  <c r="V1225"/>
  <c r="AB1225"/>
  <c r="V1217"/>
  <c r="F1217" s="1"/>
  <c r="AB1217"/>
  <c r="V1213"/>
  <c r="J1213" s="1"/>
  <c r="AB1213"/>
  <c r="V1209"/>
  <c r="AB1209"/>
  <c r="V1205"/>
  <c r="R1205" s="1"/>
  <c r="AB1205"/>
  <c r="V1201"/>
  <c r="R1201" s="1"/>
  <c r="AB1201"/>
  <c r="V1197"/>
  <c r="AB1197"/>
  <c r="V1181"/>
  <c r="AB1181"/>
  <c r="V1177"/>
  <c r="AB1177"/>
  <c r="V1173"/>
  <c r="I1173" s="1"/>
  <c r="AB1173"/>
  <c r="V1169"/>
  <c r="AB1169"/>
  <c r="AB1161"/>
  <c r="V1161"/>
  <c r="V1149"/>
  <c r="AB1149"/>
  <c r="V1141"/>
  <c r="AB1141"/>
  <c r="AB1137"/>
  <c r="V1137"/>
  <c r="H1137" s="1"/>
  <c r="AB1133"/>
  <c r="V1133"/>
  <c r="AB1121"/>
  <c r="V1121"/>
  <c r="V1109"/>
  <c r="AB1109"/>
  <c r="AB1105"/>
  <c r="V1105"/>
  <c r="F1105" s="1"/>
  <c r="AB1097"/>
  <c r="V1097"/>
  <c r="AB1089"/>
  <c r="V1089"/>
  <c r="V1085"/>
  <c r="I1085" s="1"/>
  <c r="AB1085"/>
  <c r="AB1081"/>
  <c r="V1081"/>
  <c r="V1077"/>
  <c r="I1077" s="1"/>
  <c r="AB1077"/>
  <c r="V1073"/>
  <c r="AB1073"/>
  <c r="AB1065"/>
  <c r="V1065"/>
  <c r="V1045"/>
  <c r="AB1045"/>
  <c r="V1037"/>
  <c r="F1037" s="1"/>
  <c r="AB1037"/>
  <c r="V1025"/>
  <c r="AB1025"/>
  <c r="V1021"/>
  <c r="AB1021"/>
  <c r="V1017"/>
  <c r="AB1017"/>
  <c r="V1009"/>
  <c r="AB1009"/>
  <c r="V1005"/>
  <c r="I1005" s="1"/>
  <c r="AB1005"/>
  <c r="V1001"/>
  <c r="AB1001"/>
  <c r="V985"/>
  <c r="AB985"/>
  <c r="AB973"/>
  <c r="V973"/>
  <c r="J973" s="1"/>
  <c r="V969"/>
  <c r="AB969"/>
  <c r="AB965"/>
  <c r="V965"/>
  <c r="V961"/>
  <c r="AB961"/>
  <c r="V957"/>
  <c r="AB957"/>
  <c r="AB941"/>
  <c r="V941"/>
  <c r="F941" s="1"/>
  <c r="V937"/>
  <c r="AB937"/>
  <c r="V929"/>
  <c r="AB929"/>
  <c r="V917"/>
  <c r="AB917"/>
  <c r="V913"/>
  <c r="AB913"/>
  <c r="AB909"/>
  <c r="V909"/>
  <c r="AB809"/>
  <c r="AB669"/>
  <c r="AB837"/>
  <c r="AB365"/>
  <c r="V721"/>
  <c r="J721" s="1"/>
  <c r="V657"/>
  <c r="V593"/>
  <c r="I593" s="1"/>
  <c r="V521"/>
  <c r="AB2406"/>
  <c r="AB2450"/>
  <c r="AB2002"/>
  <c r="AB1994"/>
  <c r="F1940"/>
  <c r="J1184"/>
  <c r="AB761"/>
  <c r="AB733"/>
  <c r="H693"/>
  <c r="AB621"/>
  <c r="AB573"/>
  <c r="AB429"/>
  <c r="AB449"/>
  <c r="AB537"/>
  <c r="AB381"/>
  <c r="S1702"/>
  <c r="S1794"/>
  <c r="AB905"/>
  <c r="AB789"/>
  <c r="AB417"/>
  <c r="AB793"/>
  <c r="AB717"/>
  <c r="S1218"/>
  <c r="S1242"/>
  <c r="S1478"/>
  <c r="S1238"/>
  <c r="S1266"/>
  <c r="S1366"/>
  <c r="S1386"/>
  <c r="S1402"/>
  <c r="S1118"/>
  <c r="S1178"/>
  <c r="S1198"/>
  <c r="S1214"/>
  <c r="S1470"/>
  <c r="S1866"/>
  <c r="V829"/>
  <c r="V585"/>
  <c r="H585" s="1"/>
  <c r="V577"/>
  <c r="V453"/>
  <c r="V389"/>
  <c r="J768"/>
  <c r="I768"/>
  <c r="V877"/>
  <c r="F877" s="1"/>
  <c r="V805"/>
  <c r="G805" s="1"/>
  <c r="V753"/>
  <c r="V689"/>
  <c r="V625"/>
  <c r="V553"/>
  <c r="I905"/>
  <c r="J905"/>
  <c r="V897"/>
  <c r="AB897"/>
  <c r="V893"/>
  <c r="H893" s="1"/>
  <c r="AB893"/>
  <c r="V889"/>
  <c r="AB889"/>
  <c r="V885"/>
  <c r="AB885"/>
  <c r="V881"/>
  <c r="AB881"/>
  <c r="J873"/>
  <c r="H873"/>
  <c r="V865"/>
  <c r="AB865"/>
  <c r="V857"/>
  <c r="AB857"/>
  <c r="V853"/>
  <c r="AB853"/>
  <c r="V849"/>
  <c r="AB849"/>
  <c r="V841"/>
  <c r="I841" s="1"/>
  <c r="AB841"/>
  <c r="V833"/>
  <c r="H833" s="1"/>
  <c r="AB833"/>
  <c r="V825"/>
  <c r="AB825"/>
  <c r="AB821"/>
  <c r="V821"/>
  <c r="E821" s="1"/>
  <c r="X821" s="1"/>
  <c r="V817"/>
  <c r="AB817"/>
  <c r="AB813"/>
  <c r="V813"/>
  <c r="V801"/>
  <c r="AB801"/>
  <c r="AB777"/>
  <c r="V777"/>
  <c r="J777" s="1"/>
  <c r="V773"/>
  <c r="E773" s="1"/>
  <c r="X773" s="1"/>
  <c r="AB773"/>
  <c r="AB769"/>
  <c r="V769"/>
  <c r="V765"/>
  <c r="J765" s="1"/>
  <c r="AB765"/>
  <c r="E757"/>
  <c r="X757" s="1"/>
  <c r="H757"/>
  <c r="V741"/>
  <c r="E741" s="1"/>
  <c r="X741" s="1"/>
  <c r="AB741"/>
  <c r="V737"/>
  <c r="AB737"/>
  <c r="V725"/>
  <c r="E725" s="1"/>
  <c r="X725" s="1"/>
  <c r="AB725"/>
  <c r="V709"/>
  <c r="AB709"/>
  <c r="AB705"/>
  <c r="V705"/>
  <c r="V701"/>
  <c r="AB701"/>
  <c r="V697"/>
  <c r="AB697"/>
  <c r="V685"/>
  <c r="J685" s="1"/>
  <c r="AB685"/>
  <c r="V677"/>
  <c r="AB677"/>
  <c r="AB673"/>
  <c r="V673"/>
  <c r="R673" s="1"/>
  <c r="V665"/>
  <c r="R665" s="1"/>
  <c r="AB665"/>
  <c r="V653"/>
  <c r="AB653"/>
  <c r="V645"/>
  <c r="E645" s="1"/>
  <c r="X645" s="1"/>
  <c r="AB645"/>
  <c r="AB641"/>
  <c r="V641"/>
  <c r="V629"/>
  <c r="AB629"/>
  <c r="V613"/>
  <c r="AB613"/>
  <c r="V609"/>
  <c r="AB609"/>
  <c r="V597"/>
  <c r="AB597"/>
  <c r="V565"/>
  <c r="AB565"/>
  <c r="V561"/>
  <c r="AB561"/>
  <c r="V557"/>
  <c r="R557" s="1"/>
  <c r="AB557"/>
  <c r="V533"/>
  <c r="E533" s="1"/>
  <c r="X533" s="1"/>
  <c r="AB533"/>
  <c r="AB509"/>
  <c r="V509"/>
  <c r="AB501"/>
  <c r="V501"/>
  <c r="V497"/>
  <c r="AB497"/>
  <c r="V489"/>
  <c r="AB489"/>
  <c r="V477"/>
  <c r="J477" s="1"/>
  <c r="AB477"/>
  <c r="V473"/>
  <c r="J473" s="1"/>
  <c r="AB473"/>
  <c r="V469"/>
  <c r="G469" s="1"/>
  <c r="AB469"/>
  <c r="V465"/>
  <c r="AB465"/>
  <c r="V445"/>
  <c r="F445" s="1"/>
  <c r="AB445"/>
  <c r="V441"/>
  <c r="AB441"/>
  <c r="AB437"/>
  <c r="V437"/>
  <c r="V433"/>
  <c r="AB433"/>
  <c r="V425"/>
  <c r="AB425"/>
  <c r="F417"/>
  <c r="I417"/>
  <c r="V409"/>
  <c r="H409" s="1"/>
  <c r="AB409"/>
  <c r="AB405"/>
  <c r="V405"/>
  <c r="E405" s="1"/>
  <c r="X405" s="1"/>
  <c r="V401"/>
  <c r="I401" s="1"/>
  <c r="AB401"/>
  <c r="V393"/>
  <c r="AB393"/>
  <c r="V377"/>
  <c r="F377" s="1"/>
  <c r="AB377"/>
  <c r="F361"/>
  <c r="R361"/>
  <c r="T2342"/>
  <c r="S2342"/>
  <c r="T2290"/>
  <c r="AB2290"/>
  <c r="T1918"/>
  <c r="S1918"/>
  <c r="T1882"/>
  <c r="S1882"/>
  <c r="T1878"/>
  <c r="S1878"/>
  <c r="T1874"/>
  <c r="S1874"/>
  <c r="T1870"/>
  <c r="S1870"/>
  <c r="T1858"/>
  <c r="S1858"/>
  <c r="T1854"/>
  <c r="S1854"/>
  <c r="T1850"/>
  <c r="S1850"/>
  <c r="T1846"/>
  <c r="S1846"/>
  <c r="T1834"/>
  <c r="S1834"/>
  <c r="T1806"/>
  <c r="S1806"/>
  <c r="T1802"/>
  <c r="S1802"/>
  <c r="T1798"/>
  <c r="S1798"/>
  <c r="T1786"/>
  <c r="S1786"/>
  <c r="T1770"/>
  <c r="S1770"/>
  <c r="T1766"/>
  <c r="S1766"/>
  <c r="T1762"/>
  <c r="S1762"/>
  <c r="T1754"/>
  <c r="S1754"/>
  <c r="T1750"/>
  <c r="S1750"/>
  <c r="T1742"/>
  <c r="S1742"/>
  <c r="T1738"/>
  <c r="S1738"/>
  <c r="T1730"/>
  <c r="S1730"/>
  <c r="T1722"/>
  <c r="S1722"/>
  <c r="T1718"/>
  <c r="S1718"/>
  <c r="T1714"/>
  <c r="S1714"/>
  <c r="T1706"/>
  <c r="S1706"/>
  <c r="T1698"/>
  <c r="S1698"/>
  <c r="T1686"/>
  <c r="S1686"/>
  <c r="T1674"/>
  <c r="S1674"/>
  <c r="T1670"/>
  <c r="S1670"/>
  <c r="T1658"/>
  <c r="S1658"/>
  <c r="T1654"/>
  <c r="S1654"/>
  <c r="T1642"/>
  <c r="S1642"/>
  <c r="T1638"/>
  <c r="S1638"/>
  <c r="T1626"/>
  <c r="S1626"/>
  <c r="T1622"/>
  <c r="S1622"/>
  <c r="T1610"/>
  <c r="S1610"/>
  <c r="T1606"/>
  <c r="S1606"/>
  <c r="T1594"/>
  <c r="S1594"/>
  <c r="T1590"/>
  <c r="S1590"/>
  <c r="T1578"/>
  <c r="S1578"/>
  <c r="T1574"/>
  <c r="S1574"/>
  <c r="T1562"/>
  <c r="S1562"/>
  <c r="T1558"/>
  <c r="S1558"/>
  <c r="T1546"/>
  <c r="S1546"/>
  <c r="T1542"/>
  <c r="S1542"/>
  <c r="T1530"/>
  <c r="S1530"/>
  <c r="T1526"/>
  <c r="S1526"/>
  <c r="T1518"/>
  <c r="S1518"/>
  <c r="T1514"/>
  <c r="S1514"/>
  <c r="T1510"/>
  <c r="S1510"/>
  <c r="T1506"/>
  <c r="S1506"/>
  <c r="T1502"/>
  <c r="S1502"/>
  <c r="T1498"/>
  <c r="S1498"/>
  <c r="T1490"/>
  <c r="S1490"/>
  <c r="T1486"/>
  <c r="S1486"/>
  <c r="T1466"/>
  <c r="S1466"/>
  <c r="T1462"/>
  <c r="S1462"/>
  <c r="T1454"/>
  <c r="S1454"/>
  <c r="T1450"/>
  <c r="S1450"/>
  <c r="T1446"/>
  <c r="S1446"/>
  <c r="T1442"/>
  <c r="S1442"/>
  <c r="AB1442"/>
  <c r="T1438"/>
  <c r="S1438"/>
  <c r="T1430"/>
  <c r="S1430"/>
  <c r="T1426"/>
  <c r="S1426"/>
  <c r="T1422"/>
  <c r="S1422"/>
  <c r="T1418"/>
  <c r="S1418"/>
  <c r="T1414"/>
  <c r="AB1414"/>
  <c r="T1406"/>
  <c r="S1406"/>
  <c r="T1398"/>
  <c r="AB1398"/>
  <c r="T1394"/>
  <c r="S1394"/>
  <c r="T1390"/>
  <c r="S1390"/>
  <c r="T1374"/>
  <c r="S1374"/>
  <c r="T1370"/>
  <c r="S1370"/>
  <c r="T1362"/>
  <c r="S1362"/>
  <c r="T1354"/>
  <c r="S1354"/>
  <c r="T1350"/>
  <c r="S1350"/>
  <c r="T1338"/>
  <c r="S1338"/>
  <c r="T1334"/>
  <c r="S1334"/>
  <c r="T1326"/>
  <c r="S1326"/>
  <c r="T1314"/>
  <c r="S1314"/>
  <c r="T1306"/>
  <c r="S1306"/>
  <c r="T1302"/>
  <c r="S1302"/>
  <c r="T1298"/>
  <c r="S1298"/>
  <c r="T1290"/>
  <c r="S1290"/>
  <c r="T1282"/>
  <c r="S1282"/>
  <c r="T1278"/>
  <c r="S1278"/>
  <c r="T1270"/>
  <c r="S1270"/>
  <c r="T1258"/>
  <c r="S1258"/>
  <c r="T1254"/>
  <c r="S1254"/>
  <c r="T1246"/>
  <c r="S1246"/>
  <c r="T1234"/>
  <c r="S1234"/>
  <c r="T1226"/>
  <c r="S1226"/>
  <c r="T1222"/>
  <c r="S1222"/>
  <c r="T1194"/>
  <c r="S1194"/>
  <c r="T1186"/>
  <c r="S1186"/>
  <c r="T1182"/>
  <c r="S1182"/>
  <c r="T1170"/>
  <c r="S1170"/>
  <c r="T1166"/>
  <c r="S1166"/>
  <c r="T1162"/>
  <c r="S1162"/>
  <c r="T1158"/>
  <c r="S1158"/>
  <c r="T1150"/>
  <c r="S1150"/>
  <c r="T1146"/>
  <c r="S1146"/>
  <c r="T1142"/>
  <c r="S1142"/>
  <c r="T1130"/>
  <c r="S1130"/>
  <c r="T1126"/>
  <c r="S1126"/>
  <c r="T1122"/>
  <c r="S1122"/>
  <c r="T1114"/>
  <c r="S1114"/>
  <c r="T1110"/>
  <c r="S1110"/>
  <c r="T1106"/>
  <c r="S1106"/>
  <c r="T1102"/>
  <c r="S1102"/>
  <c r="T1098"/>
  <c r="S1098"/>
  <c r="T1090"/>
  <c r="S1090"/>
  <c r="T1086"/>
  <c r="S1086"/>
  <c r="T1074"/>
  <c r="S1074"/>
  <c r="T1070"/>
  <c r="S1070"/>
  <c r="T1066"/>
  <c r="S1066"/>
  <c r="T1062"/>
  <c r="S1062"/>
  <c r="T1054"/>
  <c r="S1054"/>
  <c r="T1050"/>
  <c r="S1050"/>
  <c r="T1038"/>
  <c r="AB1038"/>
  <c r="T1034"/>
  <c r="S1034"/>
  <c r="T1030"/>
  <c r="S1030"/>
  <c r="T1022"/>
  <c r="S1022"/>
  <c r="T1006"/>
  <c r="S1006"/>
  <c r="T1002"/>
  <c r="S1002"/>
  <c r="T998"/>
  <c r="S998"/>
  <c r="T994"/>
  <c r="S994"/>
  <c r="T990"/>
  <c r="S990"/>
  <c r="T986"/>
  <c r="S986"/>
  <c r="T982"/>
  <c r="S982"/>
  <c r="T978"/>
  <c r="S978"/>
  <c r="T970"/>
  <c r="S970"/>
  <c r="T962"/>
  <c r="S962"/>
  <c r="T950"/>
  <c r="S950"/>
  <c r="T946"/>
  <c r="S946"/>
  <c r="T942"/>
  <c r="S942"/>
  <c r="T938"/>
  <c r="S938"/>
  <c r="T934"/>
  <c r="S934"/>
  <c r="T930"/>
  <c r="S930"/>
  <c r="T922"/>
  <c r="S922"/>
  <c r="AB922"/>
  <c r="T906"/>
  <c r="S906"/>
  <c r="T894"/>
  <c r="S894"/>
  <c r="T890"/>
  <c r="S890"/>
  <c r="T886"/>
  <c r="S886"/>
  <c r="T870"/>
  <c r="S870"/>
  <c r="T866"/>
  <c r="S866"/>
  <c r="T854"/>
  <c r="S854"/>
  <c r="AB854"/>
  <c r="T850"/>
  <c r="S850"/>
  <c r="T846"/>
  <c r="S846"/>
  <c r="T826"/>
  <c r="S826"/>
  <c r="T822"/>
  <c r="S822"/>
  <c r="T818"/>
  <c r="S818"/>
  <c r="T814"/>
  <c r="S814"/>
  <c r="T810"/>
  <c r="S810"/>
  <c r="T806"/>
  <c r="S806"/>
  <c r="T798"/>
  <c r="S798"/>
  <c r="T794"/>
  <c r="S794"/>
  <c r="T790"/>
  <c r="S790"/>
  <c r="T782"/>
  <c r="S782"/>
  <c r="T774"/>
  <c r="S774"/>
  <c r="T762"/>
  <c r="S762"/>
  <c r="T758"/>
  <c r="S758"/>
  <c r="T750"/>
  <c r="S750"/>
  <c r="T742"/>
  <c r="S742"/>
  <c r="T730"/>
  <c r="S730"/>
  <c r="T710"/>
  <c r="S710"/>
  <c r="T698"/>
  <c r="S698"/>
  <c r="T686"/>
  <c r="S686"/>
  <c r="T682"/>
  <c r="AB682"/>
  <c r="T678"/>
  <c r="S678"/>
  <c r="T674"/>
  <c r="S674"/>
  <c r="T666"/>
  <c r="S666"/>
  <c r="T658"/>
  <c r="S658"/>
  <c r="T650"/>
  <c r="S650"/>
  <c r="T646"/>
  <c r="S646"/>
  <c r="T642"/>
  <c r="S642"/>
  <c r="T626"/>
  <c r="S626"/>
  <c r="T618"/>
  <c r="S618"/>
  <c r="T614"/>
  <c r="S614"/>
  <c r="T610"/>
  <c r="S610"/>
  <c r="AB610"/>
  <c r="T602"/>
  <c r="S602"/>
  <c r="T598"/>
  <c r="S598"/>
  <c r="T586"/>
  <c r="S586"/>
  <c r="T582"/>
  <c r="S582"/>
  <c r="T578"/>
  <c r="S578"/>
  <c r="T554"/>
  <c r="AB554"/>
  <c r="T550"/>
  <c r="AB550"/>
  <c r="T374"/>
  <c r="AB374"/>
  <c r="AB1806"/>
  <c r="AB1742"/>
  <c r="AB1550"/>
  <c r="AB1486"/>
  <c r="AB1418"/>
  <c r="AB1210"/>
  <c r="AB1190"/>
  <c r="AB1166"/>
  <c r="AB1094"/>
  <c r="AB1030"/>
  <c r="AB966"/>
  <c r="AB902"/>
  <c r="AB838"/>
  <c r="AB774"/>
  <c r="AB710"/>
  <c r="AB646"/>
  <c r="AB582"/>
  <c r="AB518"/>
  <c r="AB454"/>
  <c r="AB390"/>
  <c r="R2429"/>
  <c r="F2412"/>
  <c r="J2365"/>
  <c r="I2097"/>
  <c r="J2232"/>
  <c r="I2153"/>
  <c r="R1929"/>
  <c r="R1897"/>
  <c r="H1964"/>
  <c r="F1900"/>
  <c r="F1857"/>
  <c r="I1956"/>
  <c r="I2121"/>
  <c r="J1873"/>
  <c r="F1868"/>
  <c r="J1889"/>
  <c r="J1972"/>
  <c r="H1381"/>
  <c r="I1373"/>
  <c r="R1293"/>
  <c r="H1104"/>
  <c r="J1348"/>
  <c r="F789"/>
  <c r="F648"/>
  <c r="I537"/>
  <c r="F569"/>
  <c r="H2285"/>
  <c r="R2193"/>
  <c r="R1969"/>
  <c r="H1881"/>
  <c r="I1988"/>
  <c r="J2040"/>
  <c r="J1852"/>
  <c r="R1940"/>
  <c r="I1876"/>
  <c r="H1613"/>
  <c r="H1484"/>
  <c r="I1381"/>
  <c r="F1201"/>
  <c r="J1293"/>
  <c r="J420"/>
  <c r="H1037"/>
  <c r="J1037"/>
  <c r="G1024"/>
  <c r="R1024"/>
  <c r="I952"/>
  <c r="H952"/>
  <c r="E944"/>
  <c r="X944" s="1"/>
  <c r="R944"/>
  <c r="J944"/>
  <c r="I944"/>
  <c r="F944"/>
  <c r="H944"/>
  <c r="E912"/>
  <c r="X912" s="1"/>
  <c r="H912"/>
  <c r="I912"/>
  <c r="R912"/>
  <c r="F912"/>
  <c r="J912"/>
  <c r="I896"/>
  <c r="F896"/>
  <c r="J896"/>
  <c r="R896"/>
  <c r="H896"/>
  <c r="E1149"/>
  <c r="X1149" s="1"/>
  <c r="H1149"/>
  <c r="I1125"/>
  <c r="R1125"/>
  <c r="F1093"/>
  <c r="J1093"/>
  <c r="R1093"/>
  <c r="H1093"/>
  <c r="E1077"/>
  <c r="X1077" s="1"/>
  <c r="F1077"/>
  <c r="H1077"/>
  <c r="E1069"/>
  <c r="X1069" s="1"/>
  <c r="H1069"/>
  <c r="J1069"/>
  <c r="I1069"/>
  <c r="E1061"/>
  <c r="X1061" s="1"/>
  <c r="H1061"/>
  <c r="I1061"/>
  <c r="J1061"/>
  <c r="R1061"/>
  <c r="F1061"/>
  <c r="F1045"/>
  <c r="J1045"/>
  <c r="R1045"/>
  <c r="I1045"/>
  <c r="H1045"/>
  <c r="R1030"/>
  <c r="F1030"/>
  <c r="H1030"/>
  <c r="J1030"/>
  <c r="R1069"/>
  <c r="I1030"/>
  <c r="H1053"/>
  <c r="I1093"/>
  <c r="E2451"/>
  <c r="X2451" s="1"/>
  <c r="I2451"/>
  <c r="J2451"/>
  <c r="R2451"/>
  <c r="I2447"/>
  <c r="F2447"/>
  <c r="E2443"/>
  <c r="X2443" s="1"/>
  <c r="R2443"/>
  <c r="H2443"/>
  <c r="J2443"/>
  <c r="I2427"/>
  <c r="H2427"/>
  <c r="F2427"/>
  <c r="R2399"/>
  <c r="I2399"/>
  <c r="J2399"/>
  <c r="E2383"/>
  <c r="X2383" s="1"/>
  <c r="I2383"/>
  <c r="F2383"/>
  <c r="H2383"/>
  <c r="J2371"/>
  <c r="R2371"/>
  <c r="H2371"/>
  <c r="E2367"/>
  <c r="X2367" s="1"/>
  <c r="F2367"/>
  <c r="J2367"/>
  <c r="R2367"/>
  <c r="E2351"/>
  <c r="X2351" s="1"/>
  <c r="I2351"/>
  <c r="H2351"/>
  <c r="F2351"/>
  <c r="F2343"/>
  <c r="J2343"/>
  <c r="I2343"/>
  <c r="F2335"/>
  <c r="R2335"/>
  <c r="H2335"/>
  <c r="E2327"/>
  <c r="X2327" s="1"/>
  <c r="H2327"/>
  <c r="F2327"/>
  <c r="J2327"/>
  <c r="R2299"/>
  <c r="H2299"/>
  <c r="F2299"/>
  <c r="E2251"/>
  <c r="X2251" s="1"/>
  <c r="H2251"/>
  <c r="J2243"/>
  <c r="R2243"/>
  <c r="H2243"/>
  <c r="I2243"/>
  <c r="J2235"/>
  <c r="R2235"/>
  <c r="F2235"/>
  <c r="E2227"/>
  <c r="X2227" s="1"/>
  <c r="R2227"/>
  <c r="H2227"/>
  <c r="I2227"/>
  <c r="E2219"/>
  <c r="X2219" s="1"/>
  <c r="J2219"/>
  <c r="H2219"/>
  <c r="I2219"/>
  <c r="E2211"/>
  <c r="X2211" s="1"/>
  <c r="R2211"/>
  <c r="F2211"/>
  <c r="H2211"/>
  <c r="E2195"/>
  <c r="X2195" s="1"/>
  <c r="J2195"/>
  <c r="I2195"/>
  <c r="R2195"/>
  <c r="E2187"/>
  <c r="X2187" s="1"/>
  <c r="R2187"/>
  <c r="H2187"/>
  <c r="I2187"/>
  <c r="J2167"/>
  <c r="R2167"/>
  <c r="R2151"/>
  <c r="F2151"/>
  <c r="H2139"/>
  <c r="J2139"/>
  <c r="F2139"/>
  <c r="E2071"/>
  <c r="X2071" s="1"/>
  <c r="R2071"/>
  <c r="H2071"/>
  <c r="I2071"/>
  <c r="E2063"/>
  <c r="X2063" s="1"/>
  <c r="R2063"/>
  <c r="H2063"/>
  <c r="I2063"/>
  <c r="H2055"/>
  <c r="R2055"/>
  <c r="I2055"/>
  <c r="E2047"/>
  <c r="X2047" s="1"/>
  <c r="J2047"/>
  <c r="F2047"/>
  <c r="H2047"/>
  <c r="R2039"/>
  <c r="I2039"/>
  <c r="J2039"/>
  <c r="E2027"/>
  <c r="X2027" s="1"/>
  <c r="R2027"/>
  <c r="F2027"/>
  <c r="H2027"/>
  <c r="E2019"/>
  <c r="X2019" s="1"/>
  <c r="F2019"/>
  <c r="H2019"/>
  <c r="R2019"/>
  <c r="E1999"/>
  <c r="X1999" s="1"/>
  <c r="I1999"/>
  <c r="R1999"/>
  <c r="F1999"/>
  <c r="H1987"/>
  <c r="F1987"/>
  <c r="I1987"/>
  <c r="E1975"/>
  <c r="X1975" s="1"/>
  <c r="R1975"/>
  <c r="F1975"/>
  <c r="H1975"/>
  <c r="I1975"/>
  <c r="E1967"/>
  <c r="X1967" s="1"/>
  <c r="H1967"/>
  <c r="F1967"/>
  <c r="I1967"/>
  <c r="J1959"/>
  <c r="H1959"/>
  <c r="I1959"/>
  <c r="I1951"/>
  <c r="F1951"/>
  <c r="H1951"/>
  <c r="E1931"/>
  <c r="X1931" s="1"/>
  <c r="J1931"/>
  <c r="I1931"/>
  <c r="R1931"/>
  <c r="E1899"/>
  <c r="X1899" s="1"/>
  <c r="F1899"/>
  <c r="H1899"/>
  <c r="I1899"/>
  <c r="H1879"/>
  <c r="I1879"/>
  <c r="J1879"/>
  <c r="E1823"/>
  <c r="X1823" s="1"/>
  <c r="R1823"/>
  <c r="F1823"/>
  <c r="H1823"/>
  <c r="I1823"/>
  <c r="H1787"/>
  <c r="I1787"/>
  <c r="R1787"/>
  <c r="J1775"/>
  <c r="H1775"/>
  <c r="R1775"/>
  <c r="R1767"/>
  <c r="H1767"/>
  <c r="E1763"/>
  <c r="X1763" s="1"/>
  <c r="J1763"/>
  <c r="E1743"/>
  <c r="X1743" s="1"/>
  <c r="J1743"/>
  <c r="H1735"/>
  <c r="I1735"/>
  <c r="R1735"/>
  <c r="J1735"/>
  <c r="I1715"/>
  <c r="H1715"/>
  <c r="J1715"/>
  <c r="H1707"/>
  <c r="I1707"/>
  <c r="R1707"/>
  <c r="E1699"/>
  <c r="X1699" s="1"/>
  <c r="H1699"/>
  <c r="F1699"/>
  <c r="I1699"/>
  <c r="H1687"/>
  <c r="F1687"/>
  <c r="I1687"/>
  <c r="E1679"/>
  <c r="X1679" s="1"/>
  <c r="F1679"/>
  <c r="H1679"/>
  <c r="I1671"/>
  <c r="J1671"/>
  <c r="F1671"/>
  <c r="H1671"/>
  <c r="H1663"/>
  <c r="I1663"/>
  <c r="J1663"/>
  <c r="E1659"/>
  <c r="X1659" s="1"/>
  <c r="I1659"/>
  <c r="R1659"/>
  <c r="F1659"/>
  <c r="H1659"/>
  <c r="E1651"/>
  <c r="X1651" s="1"/>
  <c r="I1651"/>
  <c r="R1651"/>
  <c r="H1651"/>
  <c r="E1643"/>
  <c r="X1643" s="1"/>
  <c r="F1643"/>
  <c r="R1643"/>
  <c r="H1643"/>
  <c r="R1635"/>
  <c r="H1635"/>
  <c r="I1635"/>
  <c r="E1627"/>
  <c r="X1627" s="1"/>
  <c r="H1627"/>
  <c r="J1627"/>
  <c r="F1627"/>
  <c r="E1619"/>
  <c r="X1619" s="1"/>
  <c r="F1619"/>
  <c r="H1619"/>
  <c r="I1619"/>
  <c r="E1611"/>
  <c r="X1611" s="1"/>
  <c r="R1611"/>
  <c r="F1611"/>
  <c r="H1611"/>
  <c r="E1603"/>
  <c r="X1603" s="1"/>
  <c r="H1603"/>
  <c r="F1603"/>
  <c r="I1603"/>
  <c r="J1591"/>
  <c r="I1591"/>
  <c r="R1591"/>
  <c r="F1583"/>
  <c r="H1583"/>
  <c r="I1583"/>
  <c r="E1579"/>
  <c r="X1579" s="1"/>
  <c r="J1579"/>
  <c r="I1579"/>
  <c r="R1579"/>
  <c r="E1571"/>
  <c r="X1571" s="1"/>
  <c r="I1571"/>
  <c r="J1571"/>
  <c r="R1571"/>
  <c r="I1563"/>
  <c r="H1563"/>
  <c r="J1563"/>
  <c r="J1555"/>
  <c r="I1555"/>
  <c r="R1555"/>
  <c r="E1547"/>
  <c r="X1547" s="1"/>
  <c r="R1547"/>
  <c r="I1547"/>
  <c r="J1547"/>
  <c r="E1539"/>
  <c r="X1539" s="1"/>
  <c r="R1539"/>
  <c r="I1539"/>
  <c r="J1539"/>
  <c r="E1531"/>
  <c r="X1531" s="1"/>
  <c r="J1531"/>
  <c r="H1531"/>
  <c r="I1531"/>
  <c r="E1519"/>
  <c r="X1519" s="1"/>
  <c r="F1519"/>
  <c r="H1519"/>
  <c r="I1519"/>
  <c r="E1495"/>
  <c r="X1495" s="1"/>
  <c r="J1495"/>
  <c r="E1491"/>
  <c r="X1491" s="1"/>
  <c r="F1491"/>
  <c r="I1491"/>
  <c r="G1483"/>
  <c r="H1483"/>
  <c r="E1467"/>
  <c r="X1467" s="1"/>
  <c r="R1467"/>
  <c r="R1447"/>
  <c r="H1447"/>
  <c r="G1435"/>
  <c r="H1435"/>
  <c r="E1431"/>
  <c r="X1431" s="1"/>
  <c r="F1431"/>
  <c r="I1431"/>
  <c r="F1403"/>
  <c r="J1403"/>
  <c r="R1403"/>
  <c r="J1395"/>
  <c r="H1395"/>
  <c r="F1395"/>
  <c r="I1395"/>
  <c r="I1371"/>
  <c r="J1371"/>
  <c r="F1363"/>
  <c r="H1363"/>
  <c r="J1363"/>
  <c r="R1363"/>
  <c r="F1355"/>
  <c r="H1355"/>
  <c r="I1355"/>
  <c r="E1347"/>
  <c r="X1347" s="1"/>
  <c r="F1347"/>
  <c r="H1347"/>
  <c r="J1347"/>
  <c r="R1347"/>
  <c r="E1323"/>
  <c r="X1323" s="1"/>
  <c r="F1323"/>
  <c r="I1323"/>
  <c r="H1323"/>
  <c r="J1323"/>
  <c r="I1315"/>
  <c r="J1315"/>
  <c r="R1315"/>
  <c r="E1307"/>
  <c r="X1307" s="1"/>
  <c r="H1307"/>
  <c r="R1307"/>
  <c r="V1303"/>
  <c r="G1303" s="1"/>
  <c r="E1295"/>
  <c r="X1295" s="1"/>
  <c r="J1295"/>
  <c r="I1295"/>
  <c r="R1295"/>
  <c r="R1287"/>
  <c r="I1287"/>
  <c r="J1287"/>
  <c r="E1279"/>
  <c r="X1279" s="1"/>
  <c r="F1279"/>
  <c r="H1279"/>
  <c r="I1279"/>
  <c r="J1279"/>
  <c r="E1271"/>
  <c r="X1271" s="1"/>
  <c r="I1271"/>
  <c r="H1271"/>
  <c r="J1271"/>
  <c r="E1263"/>
  <c r="X1263" s="1"/>
  <c r="J1263"/>
  <c r="H1263"/>
  <c r="I1263"/>
  <c r="E1259"/>
  <c r="X1259" s="1"/>
  <c r="I1259"/>
  <c r="J1259"/>
  <c r="E1247"/>
  <c r="X1247" s="1"/>
  <c r="F1247"/>
  <c r="H1247"/>
  <c r="I1247"/>
  <c r="I1239"/>
  <c r="F1239"/>
  <c r="H1239"/>
  <c r="E1231"/>
  <c r="X1231" s="1"/>
  <c r="R1231"/>
  <c r="I1231"/>
  <c r="J1231"/>
  <c r="R1223"/>
  <c r="I1223"/>
  <c r="J1223"/>
  <c r="I1211"/>
  <c r="H1211"/>
  <c r="J1211"/>
  <c r="V1203"/>
  <c r="G1203" s="1"/>
  <c r="R1195"/>
  <c r="F1195"/>
  <c r="V1179"/>
  <c r="J1179" s="1"/>
  <c r="AB1171"/>
  <c r="V1171"/>
  <c r="F1163"/>
  <c r="H1163"/>
  <c r="R1163"/>
  <c r="J1163"/>
  <c r="H1139"/>
  <c r="J1139"/>
  <c r="R1139"/>
  <c r="E1127"/>
  <c r="X1127" s="1"/>
  <c r="F1127"/>
  <c r="H1127"/>
  <c r="J1127"/>
  <c r="R1127"/>
  <c r="R1111"/>
  <c r="I1111"/>
  <c r="J1111"/>
  <c r="R1103"/>
  <c r="H1103"/>
  <c r="F1103"/>
  <c r="F1095"/>
  <c r="I1095"/>
  <c r="J1091"/>
  <c r="I1091"/>
  <c r="F1091"/>
  <c r="E1063"/>
  <c r="X1063" s="1"/>
  <c r="F1063"/>
  <c r="R1063"/>
  <c r="E1055"/>
  <c r="X1055" s="1"/>
  <c r="I1055"/>
  <c r="E1027"/>
  <c r="X1027" s="1"/>
  <c r="I1027"/>
  <c r="G1019"/>
  <c r="R1019"/>
  <c r="G1003"/>
  <c r="R1003"/>
  <c r="F967"/>
  <c r="R967"/>
  <c r="H959"/>
  <c r="R959"/>
  <c r="F951"/>
  <c r="I951"/>
  <c r="J935"/>
  <c r="F935"/>
  <c r="H935"/>
  <c r="H927"/>
  <c r="R927"/>
  <c r="F927"/>
  <c r="I919"/>
  <c r="J919"/>
  <c r="H911"/>
  <c r="J911"/>
  <c r="I903"/>
  <c r="R903"/>
  <c r="J895"/>
  <c r="R895"/>
  <c r="F895"/>
  <c r="R879"/>
  <c r="F879"/>
  <c r="J879"/>
  <c r="I879"/>
  <c r="H871"/>
  <c r="J871"/>
  <c r="J851"/>
  <c r="F851"/>
  <c r="H851"/>
  <c r="H847"/>
  <c r="I847"/>
  <c r="H839"/>
  <c r="F839"/>
  <c r="J839"/>
  <c r="H831"/>
  <c r="J831"/>
  <c r="F831"/>
  <c r="R823"/>
  <c r="F823"/>
  <c r="J823"/>
  <c r="H823"/>
  <c r="H815"/>
  <c r="F815"/>
  <c r="I815"/>
  <c r="R783"/>
  <c r="F783"/>
  <c r="I783"/>
  <c r="R775"/>
  <c r="F775"/>
  <c r="R747"/>
  <c r="I747"/>
  <c r="H727"/>
  <c r="R727"/>
  <c r="I727"/>
  <c r="J727"/>
  <c r="I719"/>
  <c r="J719"/>
  <c r="R719"/>
  <c r="H719"/>
  <c r="H711"/>
  <c r="I711"/>
  <c r="R711"/>
  <c r="R695"/>
  <c r="I695"/>
  <c r="T2463"/>
  <c r="S2463"/>
  <c r="T2459"/>
  <c r="S2459"/>
  <c r="T2451"/>
  <c r="S2451"/>
  <c r="AB2451"/>
  <c r="T2443"/>
  <c r="S2443"/>
  <c r="AB2443"/>
  <c r="T2435"/>
  <c r="S2435"/>
  <c r="T2431"/>
  <c r="AB2431"/>
  <c r="T2391"/>
  <c r="S2391"/>
  <c r="AB2419"/>
  <c r="AB2343"/>
  <c r="AB1791"/>
  <c r="AB859"/>
  <c r="R847"/>
  <c r="R1259"/>
  <c r="J1519"/>
  <c r="J1679"/>
  <c r="F2055"/>
  <c r="R851"/>
  <c r="J1699"/>
  <c r="F2443"/>
  <c r="F2451"/>
  <c r="F1775"/>
  <c r="F1555"/>
  <c r="J1603"/>
  <c r="J1635"/>
  <c r="I2211"/>
  <c r="I2327"/>
  <c r="F2371"/>
  <c r="J783"/>
  <c r="F1563"/>
  <c r="J1643"/>
  <c r="J1987"/>
  <c r="R1959"/>
  <c r="R831"/>
  <c r="H1231"/>
  <c r="F1111"/>
  <c r="J1951"/>
  <c r="F2227"/>
  <c r="F1547"/>
  <c r="I1611"/>
  <c r="J1239"/>
  <c r="R1271"/>
  <c r="F1287"/>
  <c r="F1315"/>
  <c r="H1591"/>
  <c r="R1671"/>
  <c r="H1931"/>
  <c r="I2027"/>
  <c r="J2063"/>
  <c r="F2187"/>
  <c r="I1127"/>
  <c r="F1879"/>
  <c r="H2399"/>
  <c r="F368"/>
  <c r="R1395"/>
  <c r="H1403"/>
  <c r="H817"/>
  <c r="J711"/>
  <c r="R779"/>
  <c r="I1163"/>
  <c r="J939"/>
  <c r="H695"/>
  <c r="AB2435"/>
  <c r="AB1447"/>
  <c r="R999"/>
  <c r="AB1299"/>
  <c r="I871"/>
  <c r="F959"/>
  <c r="AB431"/>
  <c r="AB1719"/>
  <c r="R1871"/>
  <c r="R888"/>
  <c r="I888"/>
  <c r="E880"/>
  <c r="X880" s="1"/>
  <c r="R880"/>
  <c r="H880"/>
  <c r="J872"/>
  <c r="H872"/>
  <c r="E848"/>
  <c r="X848" s="1"/>
  <c r="R848"/>
  <c r="J848"/>
  <c r="H848"/>
  <c r="I848"/>
  <c r="H840"/>
  <c r="R840"/>
  <c r="E833"/>
  <c r="X833" s="1"/>
  <c r="I833"/>
  <c r="F833"/>
  <c r="R833"/>
  <c r="H825"/>
  <c r="R825"/>
  <c r="E801"/>
  <c r="X801" s="1"/>
  <c r="I801"/>
  <c r="H801"/>
  <c r="R801"/>
  <c r="I764"/>
  <c r="R764"/>
  <c r="G748"/>
  <c r="H748"/>
  <c r="J748"/>
  <c r="E740"/>
  <c r="X740" s="1"/>
  <c r="J740"/>
  <c r="R740"/>
  <c r="H740"/>
  <c r="F740"/>
  <c r="I740"/>
  <c r="G732"/>
  <c r="F732"/>
  <c r="J732"/>
  <c r="R724"/>
  <c r="H724"/>
  <c r="I708"/>
  <c r="F708"/>
  <c r="H708"/>
  <c r="E668"/>
  <c r="X668" s="1"/>
  <c r="I668"/>
  <c r="J668"/>
  <c r="E660"/>
  <c r="X660" s="1"/>
  <c r="F660"/>
  <c r="J660"/>
  <c r="H660"/>
  <c r="E652"/>
  <c r="X652" s="1"/>
  <c r="H652"/>
  <c r="E644"/>
  <c r="X644" s="1"/>
  <c r="H644"/>
  <c r="I644"/>
  <c r="R644"/>
  <c r="E636"/>
  <c r="X636" s="1"/>
  <c r="F636"/>
  <c r="E628"/>
  <c r="X628" s="1"/>
  <c r="H628"/>
  <c r="J628"/>
  <c r="R628"/>
  <c r="E620"/>
  <c r="X620" s="1"/>
  <c r="I620"/>
  <c r="J620"/>
  <c r="E612"/>
  <c r="X612" s="1"/>
  <c r="R612"/>
  <c r="F612"/>
  <c r="H612"/>
  <c r="E604"/>
  <c r="X604" s="1"/>
  <c r="R604"/>
  <c r="E596"/>
  <c r="X596" s="1"/>
  <c r="R596"/>
  <c r="F596"/>
  <c r="I596"/>
  <c r="J596"/>
  <c r="E588"/>
  <c r="X588" s="1"/>
  <c r="I588"/>
  <c r="E581"/>
  <c r="X581" s="1"/>
  <c r="H581"/>
  <c r="E565"/>
  <c r="X565" s="1"/>
  <c r="R565"/>
  <c r="R518"/>
  <c r="H518"/>
  <c r="I518"/>
  <c r="G512"/>
  <c r="J512"/>
  <c r="G496"/>
  <c r="J496"/>
  <c r="R472"/>
  <c r="G472"/>
  <c r="F440"/>
  <c r="H440"/>
  <c r="J440"/>
  <c r="E432"/>
  <c r="X432" s="1"/>
  <c r="R432"/>
  <c r="H432"/>
  <c r="I432"/>
  <c r="G416"/>
  <c r="H416"/>
  <c r="E400"/>
  <c r="X400" s="1"/>
  <c r="J400"/>
  <c r="R400"/>
  <c r="F400"/>
  <c r="E384"/>
  <c r="X384" s="1"/>
  <c r="F384"/>
  <c r="R384"/>
  <c r="H384"/>
  <c r="I384"/>
  <c r="I360"/>
  <c r="J360"/>
  <c r="J2463"/>
  <c r="I2463"/>
  <c r="I2455"/>
  <c r="H2455"/>
  <c r="J2455"/>
  <c r="R2435"/>
  <c r="I2435"/>
  <c r="J2435"/>
  <c r="E2419"/>
  <c r="X2419" s="1"/>
  <c r="R2419"/>
  <c r="F2419"/>
  <c r="J2419"/>
  <c r="E2411"/>
  <c r="X2411" s="1"/>
  <c r="H2411"/>
  <c r="J2411"/>
  <c r="F2411"/>
  <c r="I2387"/>
  <c r="R2387"/>
  <c r="F2387"/>
  <c r="E2339"/>
  <c r="X2339" s="1"/>
  <c r="J2339"/>
  <c r="F2339"/>
  <c r="E2331"/>
  <c r="X2331" s="1"/>
  <c r="J2331"/>
  <c r="E2295"/>
  <c r="X2295" s="1"/>
  <c r="H2295"/>
  <c r="I2295"/>
  <c r="E2283"/>
  <c r="X2283" s="1"/>
  <c r="R2283"/>
  <c r="I2283"/>
  <c r="H2283"/>
  <c r="F2283"/>
  <c r="F2275"/>
  <c r="R2275"/>
  <c r="R2263"/>
  <c r="F2263"/>
  <c r="I2263"/>
  <c r="E2255"/>
  <c r="X2255" s="1"/>
  <c r="I2255"/>
  <c r="H2255"/>
  <c r="J2255"/>
  <c r="F2247"/>
  <c r="R2247"/>
  <c r="R2231"/>
  <c r="I2231"/>
  <c r="J2231"/>
  <c r="R2223"/>
  <c r="H2223"/>
  <c r="I2223"/>
  <c r="H2215"/>
  <c r="J2215"/>
  <c r="I2215"/>
  <c r="F2207"/>
  <c r="H2207"/>
  <c r="I2207"/>
  <c r="E2199"/>
  <c r="X2199" s="1"/>
  <c r="R2199"/>
  <c r="H2199"/>
  <c r="I2199"/>
  <c r="E2191"/>
  <c r="X2191" s="1"/>
  <c r="R2191"/>
  <c r="J2191"/>
  <c r="F2191"/>
  <c r="F2179"/>
  <c r="H2179"/>
  <c r="J2179"/>
  <c r="R2179"/>
  <c r="R2171"/>
  <c r="J2171"/>
  <c r="F2171"/>
  <c r="E2163"/>
  <c r="X2163" s="1"/>
  <c r="F2163"/>
  <c r="H2163"/>
  <c r="J2163"/>
  <c r="R2163"/>
  <c r="H2111"/>
  <c r="F2111"/>
  <c r="I2111"/>
  <c r="H2067"/>
  <c r="J2067"/>
  <c r="I2067"/>
  <c r="E2059"/>
  <c r="X2059" s="1"/>
  <c r="H2059"/>
  <c r="R2059"/>
  <c r="I2059"/>
  <c r="R2051"/>
  <c r="I2051"/>
  <c r="J2051"/>
  <c r="E2031"/>
  <c r="X2031" s="1"/>
  <c r="I2031"/>
  <c r="J2031"/>
  <c r="R2031"/>
  <c r="J2023"/>
  <c r="F2023"/>
  <c r="H2023"/>
  <c r="R2015"/>
  <c r="I2015"/>
  <c r="J2015"/>
  <c r="H2003"/>
  <c r="R2003"/>
  <c r="F2003"/>
  <c r="E1995"/>
  <c r="X1995" s="1"/>
  <c r="J1995"/>
  <c r="H1995"/>
  <c r="I1995"/>
  <c r="E1971"/>
  <c r="X1971" s="1"/>
  <c r="R1971"/>
  <c r="F1971"/>
  <c r="H1971"/>
  <c r="E1935"/>
  <c r="X1935" s="1"/>
  <c r="I1935"/>
  <c r="R1935"/>
  <c r="F1935"/>
  <c r="R1927"/>
  <c r="F1927"/>
  <c r="I1927"/>
  <c r="J1927"/>
  <c r="E1907"/>
  <c r="X1907" s="1"/>
  <c r="I1907"/>
  <c r="J1907"/>
  <c r="R1907"/>
  <c r="F1907"/>
  <c r="E1859"/>
  <c r="X1859" s="1"/>
  <c r="I1859"/>
  <c r="E1835"/>
  <c r="X1835" s="1"/>
  <c r="H1835"/>
  <c r="F1835"/>
  <c r="I1835"/>
  <c r="H1815"/>
  <c r="I1815"/>
  <c r="E1791"/>
  <c r="X1791" s="1"/>
  <c r="H1791"/>
  <c r="R1791"/>
  <c r="J1791"/>
  <c r="E1779"/>
  <c r="X1779" s="1"/>
  <c r="I1779"/>
  <c r="R1779"/>
  <c r="J1779"/>
  <c r="F1779"/>
  <c r="E1771"/>
  <c r="X1771" s="1"/>
  <c r="J1771"/>
  <c r="E1755"/>
  <c r="X1755" s="1"/>
  <c r="J1755"/>
  <c r="I1751"/>
  <c r="R1751"/>
  <c r="I1739"/>
  <c r="H1739"/>
  <c r="E1731"/>
  <c r="X1731" s="1"/>
  <c r="I1731"/>
  <c r="R1727"/>
  <c r="I1727"/>
  <c r="F1719"/>
  <c r="J1719"/>
  <c r="R1719"/>
  <c r="E1711"/>
  <c r="X1711" s="1"/>
  <c r="J1711"/>
  <c r="F1711"/>
  <c r="H1711"/>
  <c r="R1703"/>
  <c r="I1703"/>
  <c r="F1703"/>
  <c r="R1695"/>
  <c r="F1695"/>
  <c r="E1691"/>
  <c r="X1691" s="1"/>
  <c r="H1691"/>
  <c r="F1691"/>
  <c r="I1691"/>
  <c r="E1683"/>
  <c r="X1683" s="1"/>
  <c r="F1683"/>
  <c r="I1683"/>
  <c r="J1683"/>
  <c r="E1675"/>
  <c r="X1675" s="1"/>
  <c r="R1675"/>
  <c r="F1675"/>
  <c r="H1675"/>
  <c r="E1667"/>
  <c r="X1667" s="1"/>
  <c r="H1667"/>
  <c r="I1667"/>
  <c r="J1667"/>
  <c r="R1655"/>
  <c r="F1655"/>
  <c r="H1655"/>
  <c r="E1647"/>
  <c r="X1647" s="1"/>
  <c r="I1647"/>
  <c r="J1647"/>
  <c r="R1647"/>
  <c r="F1639"/>
  <c r="R1639"/>
  <c r="H1639"/>
  <c r="E1631"/>
  <c r="X1631" s="1"/>
  <c r="R1631"/>
  <c r="F1631"/>
  <c r="H1623"/>
  <c r="R1623"/>
  <c r="F1623"/>
  <c r="E1615"/>
  <c r="X1615" s="1"/>
  <c r="F1615"/>
  <c r="H1615"/>
  <c r="I1607"/>
  <c r="J1607"/>
  <c r="R1607"/>
  <c r="F1607"/>
  <c r="E1599"/>
  <c r="X1599" s="1"/>
  <c r="H1599"/>
  <c r="I1599"/>
  <c r="J1599"/>
  <c r="E1595"/>
  <c r="X1595" s="1"/>
  <c r="I1595"/>
  <c r="R1595"/>
  <c r="J1595"/>
  <c r="F1595"/>
  <c r="E1587"/>
  <c r="X1587" s="1"/>
  <c r="F1587"/>
  <c r="H1587"/>
  <c r="J1587"/>
  <c r="R1587"/>
  <c r="J1575"/>
  <c r="H1575"/>
  <c r="I1575"/>
  <c r="E1567"/>
  <c r="X1567" s="1"/>
  <c r="I1567"/>
  <c r="J1567"/>
  <c r="E1559"/>
  <c r="X1559" s="1"/>
  <c r="R1559"/>
  <c r="H1559"/>
  <c r="I1559"/>
  <c r="E1551"/>
  <c r="X1551" s="1"/>
  <c r="J1551"/>
  <c r="R1551"/>
  <c r="F1543"/>
  <c r="H1543"/>
  <c r="I1543"/>
  <c r="E1535"/>
  <c r="X1535" s="1"/>
  <c r="R1535"/>
  <c r="F1535"/>
  <c r="H1535"/>
  <c r="E1527"/>
  <c r="X1527" s="1"/>
  <c r="I1527"/>
  <c r="F1527"/>
  <c r="H1527"/>
  <c r="E1515"/>
  <c r="X1515" s="1"/>
  <c r="F1515"/>
  <c r="I1515"/>
  <c r="H1515"/>
  <c r="E1475"/>
  <c r="X1475" s="1"/>
  <c r="J1475"/>
  <c r="R1475"/>
  <c r="F1475"/>
  <c r="E1459"/>
  <c r="X1459" s="1"/>
  <c r="F1459"/>
  <c r="R1459"/>
  <c r="I1459"/>
  <c r="J1459"/>
  <c r="V1423"/>
  <c r="G1423" s="1"/>
  <c r="J1415"/>
  <c r="I1415"/>
  <c r="E1399"/>
  <c r="X1399" s="1"/>
  <c r="I1399"/>
  <c r="J1399"/>
  <c r="F1399"/>
  <c r="R1399"/>
  <c r="E1387"/>
  <c r="X1387" s="1"/>
  <c r="F1387"/>
  <c r="E1359"/>
  <c r="X1359" s="1"/>
  <c r="R1359"/>
  <c r="H1359"/>
  <c r="I1359"/>
  <c r="R1351"/>
  <c r="J1351"/>
  <c r="F1351"/>
  <c r="E1343"/>
  <c r="X1343" s="1"/>
  <c r="F1343"/>
  <c r="J1343"/>
  <c r="R1343"/>
  <c r="E1335"/>
  <c r="X1335" s="1"/>
  <c r="I1335"/>
  <c r="F1335"/>
  <c r="J1335"/>
  <c r="E1327"/>
  <c r="X1327" s="1"/>
  <c r="R1327"/>
  <c r="I1327"/>
  <c r="F1327"/>
  <c r="E1319"/>
  <c r="X1319" s="1"/>
  <c r="I1319"/>
  <c r="J1319"/>
  <c r="H1319"/>
  <c r="E1311"/>
  <c r="X1311" s="1"/>
  <c r="J1311"/>
  <c r="F1311"/>
  <c r="H1311"/>
  <c r="I1291"/>
  <c r="J1291"/>
  <c r="J1283"/>
  <c r="R1283"/>
  <c r="E1275"/>
  <c r="X1275" s="1"/>
  <c r="R1275"/>
  <c r="H1275"/>
  <c r="F1275"/>
  <c r="E1267"/>
  <c r="X1267" s="1"/>
  <c r="F1267"/>
  <c r="H1267"/>
  <c r="I1267"/>
  <c r="E1255"/>
  <c r="X1255" s="1"/>
  <c r="R1255"/>
  <c r="H1255"/>
  <c r="I1255"/>
  <c r="E1251"/>
  <c r="X1251" s="1"/>
  <c r="J1251"/>
  <c r="R1251"/>
  <c r="R1243"/>
  <c r="F1243"/>
  <c r="H1243"/>
  <c r="F1235"/>
  <c r="H1235"/>
  <c r="I1235"/>
  <c r="F1227"/>
  <c r="H1227"/>
  <c r="I1227"/>
  <c r="I1219"/>
  <c r="R1219"/>
  <c r="F1219"/>
  <c r="E1199"/>
  <c r="X1199" s="1"/>
  <c r="H1199"/>
  <c r="I1199"/>
  <c r="J1199"/>
  <c r="E1191"/>
  <c r="X1191" s="1"/>
  <c r="F1191"/>
  <c r="H1191"/>
  <c r="J1191"/>
  <c r="R1191"/>
  <c r="E1187"/>
  <c r="X1187" s="1"/>
  <c r="R1187"/>
  <c r="J1187"/>
  <c r="E1175"/>
  <c r="X1175" s="1"/>
  <c r="I1175"/>
  <c r="I1167"/>
  <c r="H1167"/>
  <c r="J1167"/>
  <c r="R1159"/>
  <c r="J1159"/>
  <c r="F1159"/>
  <c r="E1155"/>
  <c r="X1155" s="1"/>
  <c r="J1155"/>
  <c r="F1155"/>
  <c r="E1135"/>
  <c r="X1135" s="1"/>
  <c r="J1135"/>
  <c r="R1135"/>
  <c r="H1135"/>
  <c r="I1115"/>
  <c r="R1115"/>
  <c r="I1099"/>
  <c r="J1099"/>
  <c r="R1099"/>
  <c r="I1087"/>
  <c r="H1087"/>
  <c r="I1079"/>
  <c r="J1079"/>
  <c r="R1075"/>
  <c r="I1075"/>
  <c r="J1075"/>
  <c r="H1075"/>
  <c r="E1071"/>
  <c r="X1071" s="1"/>
  <c r="J1071"/>
  <c r="F1059"/>
  <c r="R1059"/>
  <c r="E1051"/>
  <c r="X1051" s="1"/>
  <c r="I1051"/>
  <c r="R1051"/>
  <c r="I1039"/>
  <c r="R1039"/>
  <c r="F1039"/>
  <c r="J1039"/>
  <c r="G1035"/>
  <c r="R1035"/>
  <c r="F1015"/>
  <c r="J1015"/>
  <c r="H1007"/>
  <c r="F1007"/>
  <c r="R1007"/>
  <c r="I995"/>
  <c r="J995"/>
  <c r="R991"/>
  <c r="F991"/>
  <c r="J971"/>
  <c r="I971"/>
  <c r="E963"/>
  <c r="X963" s="1"/>
  <c r="H963"/>
  <c r="F955"/>
  <c r="J955"/>
  <c r="H947"/>
  <c r="F947"/>
  <c r="J947"/>
  <c r="I947"/>
  <c r="H943"/>
  <c r="R943"/>
  <c r="I923"/>
  <c r="J923"/>
  <c r="H915"/>
  <c r="I915"/>
  <c r="F907"/>
  <c r="I907"/>
  <c r="R907"/>
  <c r="R891"/>
  <c r="F891"/>
  <c r="I883"/>
  <c r="J883"/>
  <c r="R883"/>
  <c r="I867"/>
  <c r="F867"/>
  <c r="R867"/>
  <c r="R863"/>
  <c r="J863"/>
  <c r="F863"/>
  <c r="R855"/>
  <c r="F855"/>
  <c r="J855"/>
  <c r="H843"/>
  <c r="I843"/>
  <c r="H835"/>
  <c r="J835"/>
  <c r="I835"/>
  <c r="I819"/>
  <c r="J819"/>
  <c r="R819"/>
  <c r="F811"/>
  <c r="I811"/>
  <c r="R807"/>
  <c r="J807"/>
  <c r="R799"/>
  <c r="H799"/>
  <c r="H771"/>
  <c r="R771"/>
  <c r="F771"/>
  <c r="J767"/>
  <c r="H767"/>
  <c r="R759"/>
  <c r="F759"/>
  <c r="J759"/>
  <c r="J751"/>
  <c r="R751"/>
  <c r="J739"/>
  <c r="F739"/>
  <c r="H739"/>
  <c r="I731"/>
  <c r="J731"/>
  <c r="H731"/>
  <c r="R723"/>
  <c r="F723"/>
  <c r="F715"/>
  <c r="J715"/>
  <c r="I715"/>
  <c r="H703"/>
  <c r="I703"/>
  <c r="R703"/>
  <c r="F703"/>
  <c r="I699"/>
  <c r="H699"/>
  <c r="R691"/>
  <c r="H691"/>
  <c r="F691"/>
  <c r="J687"/>
  <c r="R687"/>
  <c r="F687"/>
  <c r="I683"/>
  <c r="F683"/>
  <c r="H675"/>
  <c r="R675"/>
  <c r="F675"/>
  <c r="J671"/>
  <c r="I671"/>
  <c r="R667"/>
  <c r="J667"/>
  <c r="H663"/>
  <c r="R663"/>
  <c r="H659"/>
  <c r="J659"/>
  <c r="R655"/>
  <c r="H655"/>
  <c r="F655"/>
  <c r="H647"/>
  <c r="R647"/>
  <c r="I643"/>
  <c r="H643"/>
  <c r="J635"/>
  <c r="F635"/>
  <c r="R627"/>
  <c r="J627"/>
  <c r="F627"/>
  <c r="H615"/>
  <c r="R615"/>
  <c r="F615"/>
  <c r="J615"/>
  <c r="R603"/>
  <c r="I603"/>
  <c r="F599"/>
  <c r="I599"/>
  <c r="H599"/>
  <c r="H583"/>
  <c r="J583"/>
  <c r="R575"/>
  <c r="H575"/>
  <c r="I567"/>
  <c r="R567"/>
  <c r="J567"/>
  <c r="F563"/>
  <c r="J563"/>
  <c r="I563"/>
  <c r="J559"/>
  <c r="I559"/>
  <c r="R555"/>
  <c r="J555"/>
  <c r="J543"/>
  <c r="I543"/>
  <c r="F543"/>
  <c r="R543"/>
  <c r="I539"/>
  <c r="J539"/>
  <c r="R539"/>
  <c r="R535"/>
  <c r="H535"/>
  <c r="H527"/>
  <c r="I527"/>
  <c r="J527"/>
  <c r="J523"/>
  <c r="I523"/>
  <c r="R519"/>
  <c r="I519"/>
  <c r="J519"/>
  <c r="I515"/>
  <c r="J515"/>
  <c r="H511"/>
  <c r="I511"/>
  <c r="J503"/>
  <c r="R503"/>
  <c r="F503"/>
  <c r="R499"/>
  <c r="J499"/>
  <c r="F499"/>
  <c r="R495"/>
  <c r="J495"/>
  <c r="H487"/>
  <c r="R487"/>
  <c r="F487"/>
  <c r="I483"/>
  <c r="J483"/>
  <c r="F483"/>
  <c r="H483"/>
  <c r="H475"/>
  <c r="I475"/>
  <c r="I471"/>
  <c r="R471"/>
  <c r="F471"/>
  <c r="I467"/>
  <c r="J467"/>
  <c r="R467"/>
  <c r="F459"/>
  <c r="H459"/>
  <c r="F455"/>
  <c r="I455"/>
  <c r="R455"/>
  <c r="H451"/>
  <c r="J451"/>
  <c r="R451"/>
  <c r="H443"/>
  <c r="R443"/>
  <c r="H439"/>
  <c r="F439"/>
  <c r="I439"/>
  <c r="H435"/>
  <c r="F435"/>
  <c r="R431"/>
  <c r="F431"/>
  <c r="J431"/>
  <c r="R427"/>
  <c r="I427"/>
  <c r="F427"/>
  <c r="R423"/>
  <c r="F423"/>
  <c r="I423"/>
  <c r="J423"/>
  <c r="J419"/>
  <c r="R419"/>
  <c r="F419"/>
  <c r="H415"/>
  <c r="I415"/>
  <c r="J415"/>
  <c r="R411"/>
  <c r="F411"/>
  <c r="J411"/>
  <c r="H407"/>
  <c r="I407"/>
  <c r="J407"/>
  <c r="H403"/>
  <c r="J403"/>
  <c r="R403"/>
  <c r="I399"/>
  <c r="F399"/>
  <c r="H399"/>
  <c r="I395"/>
  <c r="J395"/>
  <c r="R395"/>
  <c r="J391"/>
  <c r="F391"/>
  <c r="H391"/>
  <c r="J387"/>
  <c r="I387"/>
  <c r="R387"/>
  <c r="I383"/>
  <c r="H383"/>
  <c r="J383"/>
  <c r="R379"/>
  <c r="F379"/>
  <c r="I379"/>
  <c r="J379"/>
  <c r="I375"/>
  <c r="H375"/>
  <c r="J375"/>
  <c r="J371"/>
  <c r="H371"/>
  <c r="I371"/>
  <c r="H367"/>
  <c r="F367"/>
  <c r="I367"/>
  <c r="I363"/>
  <c r="R363"/>
  <c r="F363"/>
  <c r="R359"/>
  <c r="F359"/>
  <c r="H359"/>
  <c r="I359"/>
  <c r="R357"/>
  <c r="F357"/>
  <c r="H357"/>
  <c r="I357"/>
  <c r="T2467"/>
  <c r="S2467"/>
  <c r="T2455"/>
  <c r="AB2455"/>
  <c r="T2447"/>
  <c r="AB2447"/>
  <c r="S2447"/>
  <c r="T2439"/>
  <c r="AB2439"/>
  <c r="T2423"/>
  <c r="S2423"/>
  <c r="AB2423"/>
  <c r="T2415"/>
  <c r="S2415"/>
  <c r="AB1515"/>
  <c r="AB899"/>
  <c r="AB779"/>
  <c r="F668"/>
  <c r="I855"/>
  <c r="F847"/>
  <c r="R915"/>
  <c r="F923"/>
  <c r="R911"/>
  <c r="J1243"/>
  <c r="H1259"/>
  <c r="R1267"/>
  <c r="I1283"/>
  <c r="F1291"/>
  <c r="R1815"/>
  <c r="J1535"/>
  <c r="H1567"/>
  <c r="R1583"/>
  <c r="R1615"/>
  <c r="I1631"/>
  <c r="F1663"/>
  <c r="J1695"/>
  <c r="J2055"/>
  <c r="H2195"/>
  <c r="H379"/>
  <c r="H395"/>
  <c r="I411"/>
  <c r="F518"/>
  <c r="I851"/>
  <c r="I863"/>
  <c r="F1135"/>
  <c r="J1327"/>
  <c r="R1323"/>
  <c r="R1967"/>
  <c r="R2023"/>
  <c r="R2215"/>
  <c r="F2455"/>
  <c r="I2367"/>
  <c r="F383"/>
  <c r="H423"/>
  <c r="J888"/>
  <c r="J1219"/>
  <c r="F1319"/>
  <c r="F604"/>
  <c r="F628"/>
  <c r="R1715"/>
  <c r="H1555"/>
  <c r="I1587"/>
  <c r="J1619"/>
  <c r="F1651"/>
  <c r="H1683"/>
  <c r="J1835"/>
  <c r="R1995"/>
  <c r="F2199"/>
  <c r="I2371"/>
  <c r="R391"/>
  <c r="J1787"/>
  <c r="R839"/>
  <c r="R1199"/>
  <c r="R1563"/>
  <c r="I1627"/>
  <c r="I1675"/>
  <c r="F1959"/>
  <c r="H2191"/>
  <c r="I831"/>
  <c r="H1159"/>
  <c r="I1343"/>
  <c r="I1971"/>
  <c r="H2015"/>
  <c r="J2227"/>
  <c r="H2435"/>
  <c r="F407"/>
  <c r="F467"/>
  <c r="I895"/>
  <c r="R1167"/>
  <c r="H1547"/>
  <c r="J1611"/>
  <c r="J1691"/>
  <c r="J1935"/>
  <c r="R2255"/>
  <c r="H2387"/>
  <c r="H363"/>
  <c r="J471"/>
  <c r="H503"/>
  <c r="R660"/>
  <c r="R1247"/>
  <c r="F1263"/>
  <c r="H1287"/>
  <c r="H1315"/>
  <c r="J1527"/>
  <c r="J1559"/>
  <c r="F1591"/>
  <c r="I1623"/>
  <c r="I1655"/>
  <c r="F1931"/>
  <c r="J2019"/>
  <c r="H2051"/>
  <c r="J2187"/>
  <c r="H2343"/>
  <c r="R367"/>
  <c r="I431"/>
  <c r="F451"/>
  <c r="J1359"/>
  <c r="R1311"/>
  <c r="R1879"/>
  <c r="I2003"/>
  <c r="F2031"/>
  <c r="I2235"/>
  <c r="F2219"/>
  <c r="J2275"/>
  <c r="F644"/>
  <c r="R635"/>
  <c r="I1187"/>
  <c r="H2419"/>
  <c r="I627"/>
  <c r="F719"/>
  <c r="I1155"/>
  <c r="H1459"/>
  <c r="J2295"/>
  <c r="I759"/>
  <c r="J801"/>
  <c r="J1103"/>
  <c r="R2351"/>
  <c r="F779"/>
  <c r="R939"/>
  <c r="F1735"/>
  <c r="H400"/>
  <c r="F1739"/>
  <c r="F817"/>
  <c r="J376"/>
  <c r="H565"/>
  <c r="H1751"/>
  <c r="H543"/>
  <c r="R2467"/>
  <c r="I2359"/>
  <c r="I1435"/>
  <c r="I1407"/>
  <c r="J1011"/>
  <c r="AB1459"/>
  <c r="AB1203"/>
  <c r="R931"/>
  <c r="AB887"/>
  <c r="R795"/>
  <c r="J787"/>
  <c r="I495"/>
  <c r="H491"/>
  <c r="J507"/>
  <c r="AB2315"/>
  <c r="AB1735"/>
  <c r="AB1359"/>
  <c r="H1011"/>
  <c r="H1043"/>
  <c r="R563"/>
  <c r="S2431"/>
  <c r="AB1127"/>
  <c r="AB879"/>
  <c r="H1285"/>
  <c r="J1285"/>
  <c r="F1285"/>
  <c r="I1285"/>
  <c r="J1221"/>
  <c r="F1221"/>
  <c r="E1185"/>
  <c r="X1185" s="1"/>
  <c r="H1185"/>
  <c r="F1176"/>
  <c r="I1176"/>
  <c r="R1176"/>
  <c r="E1165"/>
  <c r="X1165" s="1"/>
  <c r="J1165"/>
  <c r="I1156"/>
  <c r="R1156"/>
  <c r="F1156"/>
  <c r="J1156"/>
  <c r="E1145"/>
  <c r="X1145" s="1"/>
  <c r="I1145"/>
  <c r="F1145"/>
  <c r="H1145"/>
  <c r="J1124"/>
  <c r="F1124"/>
  <c r="I1124"/>
  <c r="E1105"/>
  <c r="X1105" s="1"/>
  <c r="R1105"/>
  <c r="H1105"/>
  <c r="I1105"/>
  <c r="E1097"/>
  <c r="X1097" s="1"/>
  <c r="J1097"/>
  <c r="G1060"/>
  <c r="J1060"/>
  <c r="H1060"/>
  <c r="I1044"/>
  <c r="H1044"/>
  <c r="J1044"/>
  <c r="H1036"/>
  <c r="J1036"/>
  <c r="E1029"/>
  <c r="X1029" s="1"/>
  <c r="J1029"/>
  <c r="I1029"/>
  <c r="R1029"/>
  <c r="R1021"/>
  <c r="F1021"/>
  <c r="E1013"/>
  <c r="X1013" s="1"/>
  <c r="H1013"/>
  <c r="I1013"/>
  <c r="J1013"/>
  <c r="R1013"/>
  <c r="H1005"/>
  <c r="F1005"/>
  <c r="R1005"/>
  <c r="E997"/>
  <c r="X997" s="1"/>
  <c r="J997"/>
  <c r="I997"/>
  <c r="R997"/>
  <c r="J989"/>
  <c r="H989"/>
  <c r="E981"/>
  <c r="X981" s="1"/>
  <c r="R981"/>
  <c r="I981"/>
  <c r="F981"/>
  <c r="H973"/>
  <c r="F973"/>
  <c r="R973"/>
  <c r="E965"/>
  <c r="X965" s="1"/>
  <c r="H965"/>
  <c r="J965"/>
  <c r="I965"/>
  <c r="E949"/>
  <c r="X949" s="1"/>
  <c r="J949"/>
  <c r="H949"/>
  <c r="I949"/>
  <c r="R941"/>
  <c r="I941"/>
  <c r="H941"/>
  <c r="J941"/>
  <c r="E933"/>
  <c r="X933" s="1"/>
  <c r="F933"/>
  <c r="H933"/>
  <c r="I933"/>
  <c r="J933"/>
  <c r="R925"/>
  <c r="H925"/>
  <c r="E917"/>
  <c r="X917" s="1"/>
  <c r="I917"/>
  <c r="J917"/>
  <c r="R917"/>
  <c r="R909"/>
  <c r="F909"/>
  <c r="E901"/>
  <c r="X901" s="1"/>
  <c r="F901"/>
  <c r="J901"/>
  <c r="F893"/>
  <c r="R893"/>
  <c r="I893"/>
  <c r="J893"/>
  <c r="G885"/>
  <c r="F885"/>
  <c r="H885"/>
  <c r="E869"/>
  <c r="X869" s="1"/>
  <c r="R869"/>
  <c r="H869"/>
  <c r="E853"/>
  <c r="X853" s="1"/>
  <c r="F853"/>
  <c r="J853"/>
  <c r="H853"/>
  <c r="G816"/>
  <c r="I816"/>
  <c r="J816"/>
  <c r="F816"/>
  <c r="G800"/>
  <c r="J800"/>
  <c r="G784"/>
  <c r="F784"/>
  <c r="J776"/>
  <c r="R776"/>
  <c r="R769"/>
  <c r="J769"/>
  <c r="F761"/>
  <c r="H761"/>
  <c r="E737"/>
  <c r="X737" s="1"/>
  <c r="J737"/>
  <c r="F729"/>
  <c r="H729"/>
  <c r="E721"/>
  <c r="X721" s="1"/>
  <c r="H721"/>
  <c r="E705"/>
  <c r="X705" s="1"/>
  <c r="H705"/>
  <c r="F697"/>
  <c r="R697"/>
  <c r="E673"/>
  <c r="X673" s="1"/>
  <c r="F673"/>
  <c r="H673"/>
  <c r="I657"/>
  <c r="H657"/>
  <c r="J649"/>
  <c r="R649"/>
  <c r="F649"/>
  <c r="E641"/>
  <c r="X641" s="1"/>
  <c r="H641"/>
  <c r="J641"/>
  <c r="I625"/>
  <c r="J625"/>
  <c r="F609"/>
  <c r="I609"/>
  <c r="F601"/>
  <c r="I601"/>
  <c r="E580"/>
  <c r="X580" s="1"/>
  <c r="J580"/>
  <c r="R580"/>
  <c r="F580"/>
  <c r="E572"/>
  <c r="X572" s="1"/>
  <c r="R572"/>
  <c r="H572"/>
  <c r="E564"/>
  <c r="X564" s="1"/>
  <c r="J564"/>
  <c r="H564"/>
  <c r="I564"/>
  <c r="E556"/>
  <c r="X556" s="1"/>
  <c r="F556"/>
  <c r="J556"/>
  <c r="E548"/>
  <c r="X548" s="1"/>
  <c r="I548"/>
  <c r="H548"/>
  <c r="F548"/>
  <c r="E540"/>
  <c r="X540" s="1"/>
  <c r="F540"/>
  <c r="E532"/>
  <c r="X532" s="1"/>
  <c r="F532"/>
  <c r="H532"/>
  <c r="I532"/>
  <c r="G501"/>
  <c r="H501"/>
  <c r="E485"/>
  <c r="X485" s="1"/>
  <c r="F485"/>
  <c r="E453"/>
  <c r="X453" s="1"/>
  <c r="H453"/>
  <c r="E437"/>
  <c r="X437" s="1"/>
  <c r="F437"/>
  <c r="J437"/>
  <c r="E389"/>
  <c r="X389" s="1"/>
  <c r="G389"/>
  <c r="J389"/>
  <c r="J518"/>
  <c r="H888"/>
  <c r="H596"/>
  <c r="J612"/>
  <c r="R636"/>
  <c r="R652"/>
  <c r="J833"/>
  <c r="J432"/>
  <c r="F880"/>
  <c r="I840"/>
  <c r="H732"/>
  <c r="F848"/>
  <c r="F801"/>
  <c r="J368"/>
  <c r="R817"/>
  <c r="AB2199"/>
  <c r="AB2047"/>
  <c r="AB2083"/>
  <c r="AB1499"/>
  <c r="R1503"/>
  <c r="AB1475"/>
  <c r="H1463"/>
  <c r="R947"/>
  <c r="H1023"/>
  <c r="I583"/>
  <c r="I547"/>
  <c r="I551"/>
  <c r="AB523"/>
  <c r="AB2411"/>
  <c r="AB2299"/>
  <c r="J549"/>
  <c r="AB2055"/>
  <c r="S2427"/>
  <c r="AB983"/>
  <c r="T2387"/>
  <c r="S2387"/>
  <c r="T2375"/>
  <c r="S2375"/>
  <c r="T2371"/>
  <c r="S2371"/>
  <c r="T2359"/>
  <c r="AB2359"/>
  <c r="T2355"/>
  <c r="S2355"/>
  <c r="AB2355"/>
  <c r="T2347"/>
  <c r="S2347"/>
  <c r="T2339"/>
  <c r="S2339"/>
  <c r="AB2339"/>
  <c r="T2331"/>
  <c r="AB2331"/>
  <c r="T2323"/>
  <c r="S2323"/>
  <c r="AB2323"/>
  <c r="T2307"/>
  <c r="AB2307"/>
  <c r="T2303"/>
  <c r="S2303"/>
  <c r="T2299"/>
  <c r="S2299"/>
  <c r="T2255"/>
  <c r="AB2255"/>
  <c r="T2251"/>
  <c r="S2251"/>
  <c r="AB2251"/>
  <c r="T2247"/>
  <c r="S2247"/>
  <c r="T2235"/>
  <c r="AB2235"/>
  <c r="T2219"/>
  <c r="AB2219"/>
  <c r="T2215"/>
  <c r="S2215"/>
  <c r="AB2215"/>
  <c r="T2207"/>
  <c r="S2207"/>
  <c r="AB2207"/>
  <c r="T2203"/>
  <c r="AB2203"/>
  <c r="T2191"/>
  <c r="S2191"/>
  <c r="T2183"/>
  <c r="S2183"/>
  <c r="T2175"/>
  <c r="S2175"/>
  <c r="T2167"/>
  <c r="S2167"/>
  <c r="T2151"/>
  <c r="S2151"/>
  <c r="AB2151"/>
  <c r="T2147"/>
  <c r="S2147"/>
  <c r="T2139"/>
  <c r="AB2139"/>
  <c r="S2139"/>
  <c r="T2135"/>
  <c r="AB2135"/>
  <c r="T2127"/>
  <c r="S2127"/>
  <c r="T2123"/>
  <c r="AB2123"/>
  <c r="T2111"/>
  <c r="S2111"/>
  <c r="T2107"/>
  <c r="S2107"/>
  <c r="T2103"/>
  <c r="AB2103"/>
  <c r="T2099"/>
  <c r="S2099"/>
  <c r="T2095"/>
  <c r="S2095"/>
  <c r="T2079"/>
  <c r="S2079"/>
  <c r="T2075"/>
  <c r="S2075"/>
  <c r="T2067"/>
  <c r="S2067"/>
  <c r="T2063"/>
  <c r="S2063"/>
  <c r="T2059"/>
  <c r="S2059"/>
  <c r="T2051"/>
  <c r="S2051"/>
  <c r="T2031"/>
  <c r="AB2031"/>
  <c r="T2027"/>
  <c r="AB2027"/>
  <c r="S2027"/>
  <c r="T2023"/>
  <c r="S2023"/>
  <c r="AB2023"/>
  <c r="T2019"/>
  <c r="S2019"/>
  <c r="T2015"/>
  <c r="S2015"/>
  <c r="T2003"/>
  <c r="AB2003"/>
  <c r="S2003"/>
  <c r="T1995"/>
  <c r="S1995"/>
  <c r="T1975"/>
  <c r="S1975"/>
  <c r="T1971"/>
  <c r="AB1971"/>
  <c r="T1967"/>
  <c r="S1967"/>
  <c r="T1963"/>
  <c r="S1963"/>
  <c r="T1931"/>
  <c r="S1931"/>
  <c r="T1915"/>
  <c r="S1915"/>
  <c r="T1911"/>
  <c r="AB1911"/>
  <c r="T1907"/>
  <c r="S1907"/>
  <c r="AB1907"/>
  <c r="T1899"/>
  <c r="S1899"/>
  <c r="T1895"/>
  <c r="S1895"/>
  <c r="T1891"/>
  <c r="S1891"/>
  <c r="T1883"/>
  <c r="S1883"/>
  <c r="T1879"/>
  <c r="AB1879"/>
  <c r="T1875"/>
  <c r="S1875"/>
  <c r="T1871"/>
  <c r="S1871"/>
  <c r="T1867"/>
  <c r="S1867"/>
  <c r="AB1867"/>
  <c r="T1859"/>
  <c r="S1859"/>
  <c r="AB1859"/>
  <c r="T1855"/>
  <c r="S1855"/>
  <c r="AB1855"/>
  <c r="T1851"/>
  <c r="S1851"/>
  <c r="AB1851"/>
  <c r="T1847"/>
  <c r="S1847"/>
  <c r="T1843"/>
  <c r="AB1843"/>
  <c r="S1843"/>
  <c r="T1839"/>
  <c r="S1839"/>
  <c r="T1835"/>
  <c r="S1835"/>
  <c r="T1831"/>
  <c r="S1831"/>
  <c r="T1823"/>
  <c r="AB1823"/>
  <c r="T1819"/>
  <c r="S1819"/>
  <c r="T1811"/>
  <c r="S1811"/>
  <c r="T1807"/>
  <c r="S1807"/>
  <c r="T1803"/>
  <c r="AB1803"/>
  <c r="T1783"/>
  <c r="S1783"/>
  <c r="T1767"/>
  <c r="S1767"/>
  <c r="T1763"/>
  <c r="S1763"/>
  <c r="T1759"/>
  <c r="S1759"/>
  <c r="T1755"/>
  <c r="S1755"/>
  <c r="T1751"/>
  <c r="S1751"/>
  <c r="T1743"/>
  <c r="S1743"/>
  <c r="T1739"/>
  <c r="AB1739"/>
  <c r="T1727"/>
  <c r="S1727"/>
  <c r="AB1727"/>
  <c r="T1715"/>
  <c r="AB1715"/>
  <c r="T1707"/>
  <c r="AB1707"/>
  <c r="S1707"/>
  <c r="T1699"/>
  <c r="S1699"/>
  <c r="T1695"/>
  <c r="AB1695"/>
  <c r="T1687"/>
  <c r="S1687"/>
  <c r="T1679"/>
  <c r="AB1679"/>
  <c r="T1675"/>
  <c r="S1675"/>
  <c r="T1671"/>
  <c r="S1671"/>
  <c r="T1667"/>
  <c r="S1667"/>
  <c r="T1663"/>
  <c r="AB1663"/>
  <c r="T1655"/>
  <c r="S1655"/>
  <c r="T1651"/>
  <c r="S1651"/>
  <c r="T1647"/>
  <c r="S1647"/>
  <c r="T1643"/>
  <c r="AB1643"/>
  <c r="T1639"/>
  <c r="S1639"/>
  <c r="T1635"/>
  <c r="S1635"/>
  <c r="AB1635"/>
  <c r="T1627"/>
  <c r="S1627"/>
  <c r="AB1627"/>
  <c r="T1623"/>
  <c r="S1623"/>
  <c r="T1619"/>
  <c r="AB1619"/>
  <c r="T1615"/>
  <c r="S1615"/>
  <c r="T1611"/>
  <c r="AB1611"/>
  <c r="T1607"/>
  <c r="S1607"/>
  <c r="T1599"/>
  <c r="AB1599"/>
  <c r="T1595"/>
  <c r="S1595"/>
  <c r="T1591"/>
  <c r="S1591"/>
  <c r="T1579"/>
  <c r="S1579"/>
  <c r="AB1579"/>
  <c r="T1575"/>
  <c r="S1575"/>
  <c r="T1567"/>
  <c r="S1567"/>
  <c r="T1555"/>
  <c r="AB1555"/>
  <c r="T1547"/>
  <c r="S1547"/>
  <c r="T1543"/>
  <c r="S1543"/>
  <c r="T1535"/>
  <c r="S1535"/>
  <c r="T1531"/>
  <c r="S1531"/>
  <c r="T1527"/>
  <c r="S1527"/>
  <c r="T1499"/>
  <c r="S1499"/>
  <c r="T1495"/>
  <c r="AB1495"/>
  <c r="S1495"/>
  <c r="T1491"/>
  <c r="S1491"/>
  <c r="T1483"/>
  <c r="S1483"/>
  <c r="T1479"/>
  <c r="S1479"/>
  <c r="T1475"/>
  <c r="S1475"/>
  <c r="T1467"/>
  <c r="S1467"/>
  <c r="T1459"/>
  <c r="S1459"/>
  <c r="T1455"/>
  <c r="AB1455"/>
  <c r="T1447"/>
  <c r="S1447"/>
  <c r="T1443"/>
  <c r="AB1443"/>
  <c r="S1443"/>
  <c r="T1439"/>
  <c r="S1439"/>
  <c r="AB1439"/>
  <c r="T1427"/>
  <c r="AB1427"/>
  <c r="T1423"/>
  <c r="AB1423"/>
  <c r="T1415"/>
  <c r="S1415"/>
  <c r="T1411"/>
  <c r="AB1411"/>
  <c r="T1407"/>
  <c r="S1407"/>
  <c r="T1399"/>
  <c r="S1399"/>
  <c r="T1391"/>
  <c r="S1391"/>
  <c r="AB1391"/>
  <c r="T1367"/>
  <c r="S1367"/>
  <c r="T1359"/>
  <c r="S1359"/>
  <c r="T1347"/>
  <c r="AB1347"/>
  <c r="T1331"/>
  <c r="S1331"/>
  <c r="T1323"/>
  <c r="S1323"/>
  <c r="T1319"/>
  <c r="S1319"/>
  <c r="T1307"/>
  <c r="S1307"/>
  <c r="T1291"/>
  <c r="AB1291"/>
  <c r="T1283"/>
  <c r="AB1283"/>
  <c r="T1275"/>
  <c r="S1275"/>
  <c r="T1271"/>
  <c r="S1271"/>
  <c r="T1267"/>
  <c r="S1267"/>
  <c r="T1259"/>
  <c r="AB1259"/>
  <c r="T1255"/>
  <c r="S1255"/>
  <c r="T1251"/>
  <c r="S1251"/>
  <c r="AB1251"/>
  <c r="T1243"/>
  <c r="S1243"/>
  <c r="AB1243"/>
  <c r="T1235"/>
  <c r="S1235"/>
  <c r="T1227"/>
  <c r="AB1227"/>
  <c r="T1223"/>
  <c r="AB1223"/>
  <c r="S1223"/>
  <c r="T1219"/>
  <c r="S1219"/>
  <c r="T1211"/>
  <c r="S1211"/>
  <c r="AB1211"/>
  <c r="T1207"/>
  <c r="AB1207"/>
  <c r="T1199"/>
  <c r="S1199"/>
  <c r="T1195"/>
  <c r="S1195"/>
  <c r="T1191"/>
  <c r="S1191"/>
  <c r="T1187"/>
  <c r="S1187"/>
  <c r="AB1187"/>
  <c r="T1183"/>
  <c r="AB1183"/>
  <c r="T1179"/>
  <c r="S1179"/>
  <c r="T1175"/>
  <c r="S1175"/>
  <c r="T1171"/>
  <c r="S1171"/>
  <c r="T1167"/>
  <c r="S1167"/>
  <c r="T1163"/>
  <c r="S1163"/>
  <c r="T1159"/>
  <c r="AB1159"/>
  <c r="S1159"/>
  <c r="T1155"/>
  <c r="S1155"/>
  <c r="T1143"/>
  <c r="AB1143"/>
  <c r="T1139"/>
  <c r="S1139"/>
  <c r="T1131"/>
  <c r="S1131"/>
  <c r="T1127"/>
  <c r="S1127"/>
  <c r="T1123"/>
  <c r="S1123"/>
  <c r="AB1123"/>
  <c r="T1119"/>
  <c r="S1119"/>
  <c r="T1111"/>
  <c r="AB1111"/>
  <c r="T1107"/>
  <c r="S1107"/>
  <c r="T1087"/>
  <c r="S1087"/>
  <c r="T1079"/>
  <c r="S1079"/>
  <c r="T1071"/>
  <c r="S1071"/>
  <c r="T1067"/>
  <c r="AB1067"/>
  <c r="T1059"/>
  <c r="AB1059"/>
  <c r="T1051"/>
  <c r="S1051"/>
  <c r="AB1051"/>
  <c r="T1031"/>
  <c r="S1031"/>
  <c r="T1023"/>
  <c r="S1023"/>
  <c r="T1011"/>
  <c r="S1011"/>
  <c r="T1007"/>
  <c r="S1007"/>
  <c r="T987"/>
  <c r="S987"/>
  <c r="T983"/>
  <c r="S983"/>
  <c r="T979"/>
  <c r="S979"/>
  <c r="T975"/>
  <c r="S975"/>
  <c r="T971"/>
  <c r="AB971"/>
  <c r="T967"/>
  <c r="S967"/>
  <c r="T963"/>
  <c r="S963"/>
  <c r="T955"/>
  <c r="AB955"/>
  <c r="T951"/>
  <c r="S951"/>
  <c r="T943"/>
  <c r="S943"/>
  <c r="T935"/>
  <c r="S935"/>
  <c r="T923"/>
  <c r="S923"/>
  <c r="T919"/>
  <c r="S919"/>
  <c r="T915"/>
  <c r="S915"/>
  <c r="T907"/>
  <c r="S907"/>
  <c r="T895"/>
  <c r="S895"/>
  <c r="T891"/>
  <c r="S891"/>
  <c r="T883"/>
  <c r="S883"/>
  <c r="AB883"/>
  <c r="T871"/>
  <c r="AB871"/>
  <c r="T863"/>
  <c r="S863"/>
  <c r="T855"/>
  <c r="AB855"/>
  <c r="S855"/>
  <c r="T847"/>
  <c r="AB847"/>
  <c r="T843"/>
  <c r="AB843"/>
  <c r="S843"/>
  <c r="T839"/>
  <c r="S839"/>
  <c r="T835"/>
  <c r="S835"/>
  <c r="AB835"/>
  <c r="T831"/>
  <c r="S831"/>
  <c r="AB831"/>
  <c r="T827"/>
  <c r="S827"/>
  <c r="AB827"/>
  <c r="T815"/>
  <c r="AB815"/>
  <c r="T799"/>
  <c r="S799"/>
  <c r="T775"/>
  <c r="S775"/>
  <c r="AB775"/>
  <c r="T767"/>
  <c r="S767"/>
  <c r="T763"/>
  <c r="S763"/>
  <c r="T747"/>
  <c r="S747"/>
  <c r="T739"/>
  <c r="S739"/>
  <c r="T735"/>
  <c r="S735"/>
  <c r="T719"/>
  <c r="S719"/>
  <c r="T687"/>
  <c r="AB687"/>
  <c r="T683"/>
  <c r="S683"/>
  <c r="T671"/>
  <c r="S671"/>
  <c r="AB671"/>
  <c r="T655"/>
  <c r="AB655"/>
  <c r="T647"/>
  <c r="S647"/>
  <c r="T635"/>
  <c r="S635"/>
  <c r="T631"/>
  <c r="AB631"/>
  <c r="T623"/>
  <c r="AB623"/>
  <c r="T619"/>
  <c r="S619"/>
  <c r="T615"/>
  <c r="S615"/>
  <c r="T611"/>
  <c r="S611"/>
  <c r="T603"/>
  <c r="S603"/>
  <c r="T587"/>
  <c r="S587"/>
  <c r="T583"/>
  <c r="AB583"/>
  <c r="T579"/>
  <c r="AB579"/>
  <c r="T519"/>
  <c r="AB519"/>
  <c r="T515"/>
  <c r="AB515"/>
  <c r="T511"/>
  <c r="AB511"/>
  <c r="T479"/>
  <c r="AB479"/>
  <c r="T475"/>
  <c r="S475"/>
  <c r="T471"/>
  <c r="AB471"/>
  <c r="T467"/>
  <c r="AB467"/>
  <c r="T459"/>
  <c r="AB459"/>
  <c r="T447"/>
  <c r="AB447"/>
  <c r="T411"/>
  <c r="AB411"/>
  <c r="T395"/>
  <c r="AB395"/>
  <c r="T363"/>
  <c r="AB363"/>
  <c r="T359"/>
  <c r="AB359"/>
  <c r="E1760"/>
  <c r="X1760" s="1"/>
  <c r="J1760"/>
  <c r="AB2335"/>
  <c r="AB2327"/>
  <c r="AB2243"/>
  <c r="AB2231"/>
  <c r="AB2223"/>
  <c r="AB2211"/>
  <c r="AB1999"/>
  <c r="AB1959"/>
  <c r="AB1927"/>
  <c r="AB1507"/>
  <c r="AB1371"/>
  <c r="AB1231"/>
  <c r="AB1115"/>
  <c r="AB1063"/>
  <c r="AB911"/>
  <c r="AB851"/>
  <c r="AB731"/>
  <c r="AB643"/>
  <c r="S439"/>
  <c r="S387"/>
  <c r="S383"/>
  <c r="S423"/>
  <c r="S463"/>
  <c r="S495"/>
  <c r="S511"/>
  <c r="S459"/>
  <c r="S2087"/>
  <c r="AB2039"/>
  <c r="AB2051"/>
  <c r="S1555"/>
  <c r="AB1395"/>
  <c r="S1599"/>
  <c r="AB1235"/>
  <c r="S631"/>
  <c r="S579"/>
  <c r="AB491"/>
  <c r="J2456"/>
  <c r="R2456"/>
  <c r="E2440"/>
  <c r="X2440" s="1"/>
  <c r="R2440"/>
  <c r="E2432"/>
  <c r="X2432" s="1"/>
  <c r="F2432"/>
  <c r="E2424"/>
  <c r="X2424" s="1"/>
  <c r="H2424"/>
  <c r="F2424"/>
  <c r="E2400"/>
  <c r="X2400" s="1"/>
  <c r="H2400"/>
  <c r="E2384"/>
  <c r="X2384" s="1"/>
  <c r="F2384"/>
  <c r="E2376"/>
  <c r="X2376" s="1"/>
  <c r="F2376"/>
  <c r="G2360"/>
  <c r="F2360"/>
  <c r="I2360"/>
  <c r="J2328"/>
  <c r="I2328"/>
  <c r="R2328"/>
  <c r="F2328"/>
  <c r="E2313"/>
  <c r="X2313" s="1"/>
  <c r="R2313"/>
  <c r="H2313"/>
  <c r="E2297"/>
  <c r="X2297" s="1"/>
  <c r="I2297"/>
  <c r="R2281"/>
  <c r="F2281"/>
  <c r="J2281"/>
  <c r="E2273"/>
  <c r="X2273" s="1"/>
  <c r="I2273"/>
  <c r="E2265"/>
  <c r="X2265" s="1"/>
  <c r="H2265"/>
  <c r="E2257"/>
  <c r="X2257" s="1"/>
  <c r="H2257"/>
  <c r="E2252"/>
  <c r="X2252" s="1"/>
  <c r="R2252"/>
  <c r="E2244"/>
  <c r="X2244" s="1"/>
  <c r="F2244"/>
  <c r="E2236"/>
  <c r="X2236" s="1"/>
  <c r="J2236"/>
  <c r="F2236"/>
  <c r="E2228"/>
  <c r="X2228" s="1"/>
  <c r="R2228"/>
  <c r="H2220"/>
  <c r="I2220"/>
  <c r="E2204"/>
  <c r="X2204" s="1"/>
  <c r="J2204"/>
  <c r="E2196"/>
  <c r="X2196" s="1"/>
  <c r="H2196"/>
  <c r="F2188"/>
  <c r="H2188"/>
  <c r="I2188"/>
  <c r="I2156"/>
  <c r="H2156"/>
  <c r="E2148"/>
  <c r="X2148" s="1"/>
  <c r="I2148"/>
  <c r="E2140"/>
  <c r="X2140" s="1"/>
  <c r="R2140"/>
  <c r="E2132"/>
  <c r="X2132" s="1"/>
  <c r="R2132"/>
  <c r="E2124"/>
  <c r="X2124" s="1"/>
  <c r="H2124"/>
  <c r="E2116"/>
  <c r="X2116" s="1"/>
  <c r="F2116"/>
  <c r="E2108"/>
  <c r="X2108" s="1"/>
  <c r="I2108"/>
  <c r="J2108"/>
  <c r="E2100"/>
  <c r="X2100" s="1"/>
  <c r="R2100"/>
  <c r="E2092"/>
  <c r="X2092" s="1"/>
  <c r="I2092"/>
  <c r="E2084"/>
  <c r="X2084" s="1"/>
  <c r="H2084"/>
  <c r="F2084"/>
  <c r="E2076"/>
  <c r="X2076" s="1"/>
  <c r="F2076"/>
  <c r="E2068"/>
  <c r="X2068" s="1"/>
  <c r="R2068"/>
  <c r="E2060"/>
  <c r="X2060" s="1"/>
  <c r="I2060"/>
  <c r="J2060"/>
  <c r="I2052"/>
  <c r="J2052"/>
  <c r="H2052"/>
  <c r="E2036"/>
  <c r="X2036" s="1"/>
  <c r="R2036"/>
  <c r="E2028"/>
  <c r="X2028" s="1"/>
  <c r="H2028"/>
  <c r="E2020"/>
  <c r="X2020" s="1"/>
  <c r="R2020"/>
  <c r="E2004"/>
  <c r="X2004" s="1"/>
  <c r="F2004"/>
  <c r="H2004"/>
  <c r="H1997"/>
  <c r="J1997"/>
  <c r="R1981"/>
  <c r="H1981"/>
  <c r="F1965"/>
  <c r="R1965"/>
  <c r="I1949"/>
  <c r="J1949"/>
  <c r="R1941"/>
  <c r="J1941"/>
  <c r="E1901"/>
  <c r="X1901" s="1"/>
  <c r="H1901"/>
  <c r="H1861"/>
  <c r="R1861"/>
  <c r="E1853"/>
  <c r="X1853" s="1"/>
  <c r="R1853"/>
  <c r="R1829"/>
  <c r="J1829"/>
  <c r="E1821"/>
  <c r="X1821" s="1"/>
  <c r="R1821"/>
  <c r="E1806"/>
  <c r="X1806" s="1"/>
  <c r="J1806"/>
  <c r="E1800"/>
  <c r="X1800" s="1"/>
  <c r="R1800"/>
  <c r="F1800"/>
  <c r="E1784"/>
  <c r="X1784" s="1"/>
  <c r="F1784"/>
  <c r="E1768"/>
  <c r="X1768" s="1"/>
  <c r="H1768"/>
  <c r="I1768"/>
  <c r="E1752"/>
  <c r="X1752" s="1"/>
  <c r="R1752"/>
  <c r="E1744"/>
  <c r="X1744" s="1"/>
  <c r="F1744"/>
  <c r="E1705"/>
  <c r="X1705" s="1"/>
  <c r="I1705"/>
  <c r="J1705"/>
  <c r="J1681"/>
  <c r="R1681"/>
  <c r="E1665"/>
  <c r="X1665" s="1"/>
  <c r="H1665"/>
  <c r="H1657"/>
  <c r="R1657"/>
  <c r="E1633"/>
  <c r="X1633" s="1"/>
  <c r="R1633"/>
  <c r="I1633"/>
  <c r="E1625"/>
  <c r="X1625" s="1"/>
  <c r="I1625"/>
  <c r="E1617"/>
  <c r="X1617" s="1"/>
  <c r="H1617"/>
  <c r="E1609"/>
  <c r="X1609" s="1"/>
  <c r="F1609"/>
  <c r="J1601"/>
  <c r="H1601"/>
  <c r="E1585"/>
  <c r="X1585" s="1"/>
  <c r="J1585"/>
  <c r="E1577"/>
  <c r="X1577" s="1"/>
  <c r="R1577"/>
  <c r="F1577"/>
  <c r="E1569"/>
  <c r="X1569" s="1"/>
  <c r="R1569"/>
  <c r="F1569"/>
  <c r="E1561"/>
  <c r="X1561" s="1"/>
  <c r="R1561"/>
  <c r="F1561"/>
  <c r="E1553"/>
  <c r="X1553" s="1"/>
  <c r="I1553"/>
  <c r="E1548"/>
  <c r="X1548" s="1"/>
  <c r="I1548"/>
  <c r="J1548"/>
  <c r="E1540"/>
  <c r="X1540" s="1"/>
  <c r="H1540"/>
  <c r="E1532"/>
  <c r="X1532" s="1"/>
  <c r="H1532"/>
  <c r="E1524"/>
  <c r="X1524" s="1"/>
  <c r="R1524"/>
  <c r="G1516"/>
  <c r="I1516"/>
  <c r="F1516"/>
  <c r="R1508"/>
  <c r="F1508"/>
  <c r="G1500"/>
  <c r="R1500"/>
  <c r="E1492"/>
  <c r="X1492" s="1"/>
  <c r="J1492"/>
  <c r="E1485"/>
  <c r="X1485" s="1"/>
  <c r="H1485"/>
  <c r="I1485"/>
  <c r="J1469"/>
  <c r="F1469"/>
  <c r="H1453"/>
  <c r="F1453"/>
  <c r="E1400"/>
  <c r="X1400" s="1"/>
  <c r="F1400"/>
  <c r="R1368"/>
  <c r="F1368"/>
  <c r="I1368"/>
  <c r="J1368"/>
  <c r="E1353"/>
  <c r="X1353" s="1"/>
  <c r="H1353"/>
  <c r="F1321"/>
  <c r="I1321"/>
  <c r="J1321"/>
  <c r="E1313"/>
  <c r="X1313" s="1"/>
  <c r="H1313"/>
  <c r="G1304"/>
  <c r="J1304"/>
  <c r="R1304"/>
  <c r="S431"/>
  <c r="S391"/>
  <c r="S467"/>
  <c r="S519"/>
  <c r="S2379"/>
  <c r="AB2347"/>
  <c r="AB2227"/>
  <c r="S2123"/>
  <c r="AB1835"/>
  <c r="S1887"/>
  <c r="S1703"/>
  <c r="S1659"/>
  <c r="S1611"/>
  <c r="S1519"/>
  <c r="S1463"/>
  <c r="AB1671"/>
  <c r="S1423"/>
  <c r="AB1343"/>
  <c r="AB1175"/>
  <c r="AB1383"/>
  <c r="AB891"/>
  <c r="S607"/>
  <c r="AB2071"/>
  <c r="S1943"/>
  <c r="AB1763"/>
  <c r="S1795"/>
  <c r="S1823"/>
  <c r="S1911"/>
  <c r="S1263"/>
  <c r="S1095"/>
  <c r="S959"/>
  <c r="AB915"/>
  <c r="S1067"/>
  <c r="S971"/>
  <c r="S995"/>
  <c r="S931"/>
  <c r="AB2019"/>
  <c r="AB2067"/>
  <c r="S1339"/>
  <c r="S759"/>
  <c r="S471"/>
  <c r="S539"/>
  <c r="S455"/>
  <c r="S503"/>
  <c r="S357"/>
  <c r="S363"/>
  <c r="S535"/>
  <c r="S443"/>
  <c r="S547"/>
  <c r="F1385"/>
  <c r="H1409"/>
  <c r="F1437"/>
  <c r="H1705"/>
  <c r="F1861"/>
  <c r="J1752"/>
  <c r="H1821"/>
  <c r="R2148"/>
  <c r="R2196"/>
  <c r="F1353"/>
  <c r="R1540"/>
  <c r="I2140"/>
  <c r="I2132"/>
  <c r="F2108"/>
  <c r="F2124"/>
  <c r="H1800"/>
  <c r="H1829"/>
  <c r="F2036"/>
  <c r="R2297"/>
  <c r="J2376"/>
  <c r="J1524"/>
  <c r="R1806"/>
  <c r="F2265"/>
  <c r="R1737"/>
  <c r="F1869"/>
  <c r="J2092"/>
  <c r="H2384"/>
  <c r="J2432"/>
  <c r="I1461"/>
  <c r="J1532"/>
  <c r="H2068"/>
  <c r="F2352"/>
  <c r="H2456"/>
  <c r="I2076"/>
  <c r="F1553"/>
  <c r="I1561"/>
  <c r="H1577"/>
  <c r="J1853"/>
  <c r="F2257"/>
  <c r="R1845"/>
  <c r="F1768"/>
  <c r="R1784"/>
  <c r="J2228"/>
  <c r="R1837"/>
  <c r="H2020"/>
  <c r="R2116"/>
  <c r="J2100"/>
  <c r="F2252"/>
  <c r="I2392"/>
  <c r="H1569"/>
  <c r="R1548"/>
  <c r="F2028"/>
  <c r="J2244"/>
  <c r="I2424"/>
  <c r="F1981"/>
  <c r="F1917"/>
  <c r="H1492"/>
  <c r="J1625"/>
  <c r="H1633"/>
  <c r="F1633"/>
  <c r="R1617"/>
  <c r="I1617"/>
  <c r="I1609"/>
  <c r="H1681"/>
  <c r="R1609"/>
  <c r="F1901"/>
  <c r="J1981"/>
  <c r="H1304"/>
  <c r="S2383"/>
  <c r="S2363"/>
  <c r="R2344"/>
  <c r="S2359"/>
  <c r="AB2195"/>
  <c r="F2220"/>
  <c r="F2156"/>
  <c r="S2091"/>
  <c r="AB2015"/>
  <c r="S2135"/>
  <c r="R2004"/>
  <c r="S1879"/>
  <c r="S2103"/>
  <c r="AB1967"/>
  <c r="S1711"/>
  <c r="S1691"/>
  <c r="R1641"/>
  <c r="F1492"/>
  <c r="S1571"/>
  <c r="S1523"/>
  <c r="AB1463"/>
  <c r="S1451"/>
  <c r="AB1591"/>
  <c r="AB1215"/>
  <c r="S1203"/>
  <c r="S1103"/>
  <c r="AB1107"/>
  <c r="AB1363"/>
  <c r="S1111"/>
  <c r="AB1267"/>
  <c r="S623"/>
  <c r="S599"/>
  <c r="AB1871"/>
  <c r="S1247"/>
  <c r="S1299"/>
  <c r="S1295"/>
  <c r="S1215"/>
  <c r="S1327"/>
  <c r="S651"/>
  <c r="AB423"/>
  <c r="S655"/>
  <c r="AB1935"/>
  <c r="S1735"/>
  <c r="S1343"/>
  <c r="R2205"/>
  <c r="J2205"/>
  <c r="E2093"/>
  <c r="X2093" s="1"/>
  <c r="R2093"/>
  <c r="G2013"/>
  <c r="J2013"/>
  <c r="I1928"/>
  <c r="H1928"/>
  <c r="E1912"/>
  <c r="X1912" s="1"/>
  <c r="I1912"/>
  <c r="R1912"/>
  <c r="G1464"/>
  <c r="H1464"/>
  <c r="G1412"/>
  <c r="F1412"/>
  <c r="G1261"/>
  <c r="I1261"/>
  <c r="J1261"/>
  <c r="R1229"/>
  <c r="F1229"/>
  <c r="I1229"/>
  <c r="J2377"/>
  <c r="I2221"/>
  <c r="R2260"/>
  <c r="F2061"/>
  <c r="H1960"/>
  <c r="F1848"/>
  <c r="H1793"/>
  <c r="F1464"/>
  <c r="R976"/>
  <c r="I1024"/>
  <c r="I1253"/>
  <c r="H1348"/>
  <c r="J1149"/>
  <c r="H1205"/>
  <c r="I1185"/>
  <c r="H928"/>
  <c r="I880"/>
  <c r="F809"/>
  <c r="I724"/>
  <c r="I549"/>
  <c r="I464"/>
  <c r="I2417"/>
  <c r="H2441"/>
  <c r="H2321"/>
  <c r="H2385"/>
  <c r="F2268"/>
  <c r="H2253"/>
  <c r="R2045"/>
  <c r="H2189"/>
  <c r="I2029"/>
  <c r="R1992"/>
  <c r="H1412"/>
  <c r="H1480"/>
  <c r="I1448"/>
  <c r="I960"/>
  <c r="I1157"/>
  <c r="I1316"/>
  <c r="F1348"/>
  <c r="R1192"/>
  <c r="I864"/>
  <c r="R708"/>
  <c r="R676"/>
  <c r="J692"/>
  <c r="I533"/>
  <c r="H533"/>
  <c r="H496"/>
  <c r="R2329"/>
  <c r="H2401"/>
  <c r="J2321"/>
  <c r="H1880"/>
  <c r="H1816"/>
  <c r="R1848"/>
  <c r="F1992"/>
  <c r="H1448"/>
  <c r="R1108"/>
  <c r="I976"/>
  <c r="R1157"/>
  <c r="R1316"/>
  <c r="J1253"/>
  <c r="J1205"/>
  <c r="J1185"/>
  <c r="J928"/>
  <c r="R785"/>
  <c r="H864"/>
  <c r="J756"/>
  <c r="R480"/>
  <c r="J2337"/>
  <c r="J1801"/>
  <c r="H2001"/>
  <c r="I2429"/>
  <c r="I2333"/>
  <c r="F2161"/>
  <c r="H2177"/>
  <c r="H2073"/>
  <c r="J1844"/>
  <c r="F2049"/>
  <c r="J1828"/>
  <c r="I1908"/>
  <c r="H1489"/>
  <c r="I1320"/>
  <c r="J1217"/>
  <c r="I1281"/>
  <c r="I805"/>
  <c r="R821"/>
  <c r="R516"/>
  <c r="F1988"/>
  <c r="F1649"/>
  <c r="H1269"/>
  <c r="J521"/>
  <c r="R1805"/>
  <c r="J1460"/>
  <c r="F2440"/>
  <c r="H2360"/>
  <c r="H2344"/>
  <c r="I2289"/>
  <c r="F2273"/>
  <c r="J2305"/>
  <c r="F2313"/>
  <c r="J2313"/>
  <c r="F2172"/>
  <c r="I2204"/>
  <c r="J2188"/>
  <c r="J2156"/>
  <c r="H2281"/>
  <c r="R2236"/>
  <c r="R1933"/>
  <c r="F1885"/>
  <c r="J2044"/>
  <c r="J2212"/>
  <c r="J1885"/>
  <c r="J2004"/>
  <c r="I1729"/>
  <c r="J1641"/>
  <c r="R1492"/>
  <c r="F1485"/>
  <c r="I1453"/>
  <c r="H1417"/>
  <c r="H1321"/>
  <c r="H1500"/>
  <c r="J1133"/>
  <c r="F1293"/>
  <c r="F1261"/>
  <c r="J1241"/>
  <c r="I1165"/>
  <c r="F1113"/>
  <c r="R901"/>
  <c r="I869"/>
  <c r="J761"/>
  <c r="H745"/>
  <c r="I485"/>
  <c r="J405"/>
  <c r="F1949"/>
  <c r="H1941"/>
  <c r="H405"/>
  <c r="H2440"/>
  <c r="J2360"/>
  <c r="F2344"/>
  <c r="J2344"/>
  <c r="H2289"/>
  <c r="H2273"/>
  <c r="I2305"/>
  <c r="I2313"/>
  <c r="H2204"/>
  <c r="I2236"/>
  <c r="R1997"/>
  <c r="R1949"/>
  <c r="J1965"/>
  <c r="J1933"/>
  <c r="H1885"/>
  <c r="F2044"/>
  <c r="I2044"/>
  <c r="R2012"/>
  <c r="I2004"/>
  <c r="H1729"/>
  <c r="I1601"/>
  <c r="H1516"/>
  <c r="F1641"/>
  <c r="F1601"/>
  <c r="I1641"/>
  <c r="R1400"/>
  <c r="I1469"/>
  <c r="F1417"/>
  <c r="R1321"/>
  <c r="R1076"/>
  <c r="I1092"/>
  <c r="R1585"/>
  <c r="I1241"/>
  <c r="J1229"/>
  <c r="I1097"/>
  <c r="R1184"/>
  <c r="R1165"/>
  <c r="H901"/>
  <c r="R885"/>
  <c r="H784"/>
  <c r="J784"/>
  <c r="R800"/>
  <c r="H769"/>
  <c r="H737"/>
  <c r="J633"/>
  <c r="H593"/>
  <c r="H485"/>
  <c r="F469"/>
  <c r="J373"/>
  <c r="I1997"/>
  <c r="J665"/>
  <c r="H665"/>
  <c r="F800"/>
  <c r="R729"/>
  <c r="J1008"/>
  <c r="I681"/>
  <c r="H421"/>
  <c r="R389"/>
  <c r="R2061"/>
  <c r="R1944"/>
  <c r="H1801"/>
  <c r="F2069"/>
  <c r="H1864"/>
  <c r="J1716"/>
  <c r="I1464"/>
  <c r="R1480"/>
  <c r="R1448"/>
  <c r="R1008"/>
  <c r="I992"/>
  <c r="J1316"/>
  <c r="F1253"/>
  <c r="I1221"/>
  <c r="H1125"/>
  <c r="I1348"/>
  <c r="I1149"/>
  <c r="R1185"/>
  <c r="I928"/>
  <c r="I785"/>
  <c r="F864"/>
  <c r="H785"/>
  <c r="I676"/>
  <c r="I2316"/>
  <c r="H1609"/>
  <c r="I641"/>
  <c r="R1097"/>
  <c r="F593"/>
  <c r="R585"/>
  <c r="I761"/>
  <c r="R453"/>
  <c r="J705"/>
  <c r="J2273"/>
  <c r="I777"/>
  <c r="J582"/>
  <c r="I582"/>
  <c r="F1299"/>
  <c r="R1393"/>
  <c r="F1528"/>
  <c r="H1725"/>
  <c r="R2072"/>
  <c r="I2112"/>
  <c r="R2128"/>
  <c r="I2240"/>
  <c r="R2317"/>
  <c r="J2356"/>
  <c r="R2380"/>
  <c r="H536"/>
  <c r="H552"/>
  <c r="J1109"/>
  <c r="H1565"/>
  <c r="J1465"/>
  <c r="R1756"/>
  <c r="I1825"/>
  <c r="R2176"/>
  <c r="R2248"/>
  <c r="I2293"/>
  <c r="J2436"/>
  <c r="H2436"/>
  <c r="I1001"/>
  <c r="H1001"/>
  <c r="J1481"/>
  <c r="I2420"/>
  <c r="I1701"/>
  <c r="F1772"/>
  <c r="J2388"/>
  <c r="I2388"/>
  <c r="J804"/>
  <c r="J857"/>
  <c r="R857"/>
  <c r="F985"/>
  <c r="J961"/>
  <c r="H1449"/>
  <c r="R1248"/>
  <c r="J1280"/>
  <c r="J1025"/>
  <c r="H1025"/>
  <c r="J1216"/>
  <c r="I1581"/>
  <c r="I1188"/>
  <c r="F1405"/>
  <c r="H1520"/>
  <c r="J1512"/>
  <c r="I1512"/>
  <c r="H1804"/>
  <c r="I1796"/>
  <c r="R1796"/>
  <c r="H2200"/>
  <c r="F2269"/>
  <c r="I2269"/>
  <c r="F2261"/>
  <c r="F2301"/>
  <c r="J2301"/>
  <c r="I544"/>
  <c r="F1094"/>
  <c r="J1094"/>
  <c r="I2428"/>
  <c r="H425"/>
  <c r="R568"/>
  <c r="I836"/>
  <c r="I921"/>
  <c r="J881"/>
  <c r="J1341"/>
  <c r="R1741"/>
  <c r="J1741"/>
  <c r="H2224"/>
  <c r="H2452"/>
  <c r="I945"/>
  <c r="H945"/>
  <c r="F1193"/>
  <c r="F1208"/>
  <c r="F1709"/>
  <c r="I1709"/>
  <c r="I1764"/>
  <c r="H1764"/>
  <c r="J1833"/>
  <c r="I2184"/>
  <c r="R2309"/>
  <c r="F2444"/>
  <c r="J2444"/>
  <c r="H849"/>
  <c r="R849"/>
  <c r="H929"/>
  <c r="F2396"/>
  <c r="J2372"/>
  <c r="H576"/>
  <c r="R937"/>
  <c r="I1160"/>
  <c r="H1349"/>
  <c r="F993"/>
  <c r="I2064"/>
  <c r="R2088"/>
  <c r="I788"/>
  <c r="F969"/>
  <c r="F865"/>
  <c r="J977"/>
  <c r="R1009"/>
  <c r="R1544"/>
  <c r="J2104"/>
  <c r="I2104"/>
  <c r="F2056"/>
  <c r="R2404"/>
  <c r="I560"/>
  <c r="J897"/>
  <c r="R1017"/>
  <c r="I953"/>
  <c r="H953"/>
  <c r="J1441"/>
  <c r="J1748"/>
  <c r="J1817"/>
  <c r="R2136"/>
  <c r="H2120"/>
  <c r="H2152"/>
  <c r="J2348"/>
  <c r="J2364"/>
  <c r="I2364"/>
  <c r="R489"/>
  <c r="F629"/>
  <c r="J1072"/>
  <c r="F613"/>
  <c r="H1088"/>
  <c r="J1473"/>
  <c r="I1841"/>
  <c r="H629"/>
  <c r="H773"/>
  <c r="J677"/>
  <c r="R1269"/>
  <c r="F1269"/>
  <c r="F1905"/>
  <c r="I1677"/>
  <c r="I1629"/>
  <c r="I1661"/>
  <c r="H1661"/>
  <c r="H645"/>
  <c r="J645"/>
  <c r="I1088"/>
  <c r="R773"/>
  <c r="I613"/>
  <c r="H661"/>
  <c r="J661"/>
  <c r="R1088"/>
  <c r="H717"/>
  <c r="F2460"/>
  <c r="H2412"/>
  <c r="F2324"/>
  <c r="F2285"/>
  <c r="J2168"/>
  <c r="R2232"/>
  <c r="I2232"/>
  <c r="R1985"/>
  <c r="R1953"/>
  <c r="J1985"/>
  <c r="J1961"/>
  <c r="J1945"/>
  <c r="J1929"/>
  <c r="J1897"/>
  <c r="H2216"/>
  <c r="F2040"/>
  <c r="I2040"/>
  <c r="J2024"/>
  <c r="H1889"/>
  <c r="J1780"/>
  <c r="R1788"/>
  <c r="J1669"/>
  <c r="I1693"/>
  <c r="J1597"/>
  <c r="I1432"/>
  <c r="F1613"/>
  <c r="R1613"/>
  <c r="F1413"/>
  <c r="I1317"/>
  <c r="F1381"/>
  <c r="R1056"/>
  <c r="R1496"/>
  <c r="I1040"/>
  <c r="J1152"/>
  <c r="I1141"/>
  <c r="F913"/>
  <c r="F820"/>
  <c r="J889"/>
  <c r="J741"/>
  <c r="J629"/>
  <c r="J449"/>
  <c r="H449"/>
  <c r="F481"/>
  <c r="I481"/>
  <c r="F473"/>
  <c r="J417"/>
  <c r="J401"/>
  <c r="J377"/>
  <c r="H1945"/>
  <c r="J1677"/>
  <c r="F1809"/>
  <c r="R1857"/>
  <c r="H1809"/>
  <c r="R1873"/>
  <c r="I1921"/>
  <c r="J913"/>
  <c r="J709"/>
  <c r="H597"/>
  <c r="F693"/>
  <c r="I385"/>
  <c r="I361"/>
  <c r="R457"/>
  <c r="R1299"/>
  <c r="F1393"/>
  <c r="R1528"/>
  <c r="R1725"/>
  <c r="J2072"/>
  <c r="I2072"/>
  <c r="H2112"/>
  <c r="J2128"/>
  <c r="F2240"/>
  <c r="J2317"/>
  <c r="I2356"/>
  <c r="J2380"/>
  <c r="I2380"/>
  <c r="R536"/>
  <c r="H1109"/>
  <c r="F1565"/>
  <c r="R1565"/>
  <c r="R1465"/>
  <c r="I1465"/>
  <c r="J1756"/>
  <c r="H1825"/>
  <c r="F1825"/>
  <c r="I2176"/>
  <c r="J2248"/>
  <c r="H2293"/>
  <c r="I2436"/>
  <c r="F1001"/>
  <c r="R1481"/>
  <c r="I1481"/>
  <c r="F2420"/>
  <c r="J1701"/>
  <c r="R1772"/>
  <c r="H2388"/>
  <c r="I804"/>
  <c r="I812"/>
  <c r="I857"/>
  <c r="R985"/>
  <c r="I961"/>
  <c r="H961"/>
  <c r="F1449"/>
  <c r="J1248"/>
  <c r="F1280"/>
  <c r="I1280"/>
  <c r="F1025"/>
  <c r="I1216"/>
  <c r="H1581"/>
  <c r="F1188"/>
  <c r="H1188"/>
  <c r="I1405"/>
  <c r="F1520"/>
  <c r="H1512"/>
  <c r="F1804"/>
  <c r="R1804"/>
  <c r="H1796"/>
  <c r="R2200"/>
  <c r="H2269"/>
  <c r="I2261"/>
  <c r="I2301"/>
  <c r="H544"/>
  <c r="R544"/>
  <c r="I1094"/>
  <c r="F2428"/>
  <c r="F425"/>
  <c r="R425"/>
  <c r="I568"/>
  <c r="H836"/>
  <c r="J921"/>
  <c r="H881"/>
  <c r="R881"/>
  <c r="I1341"/>
  <c r="I1741"/>
  <c r="R2224"/>
  <c r="F2452"/>
  <c r="J2452"/>
  <c r="F945"/>
  <c r="R1193"/>
  <c r="R1573"/>
  <c r="J1208"/>
  <c r="H1208"/>
  <c r="R1709"/>
  <c r="F1764"/>
  <c r="I1833"/>
  <c r="F2184"/>
  <c r="H2184"/>
  <c r="I2444"/>
  <c r="I849"/>
  <c r="J929"/>
  <c r="F929"/>
  <c r="J2396"/>
  <c r="R2372"/>
  <c r="I2372"/>
  <c r="F576"/>
  <c r="R576"/>
  <c r="J937"/>
  <c r="F1160"/>
  <c r="F1349"/>
  <c r="R993"/>
  <c r="H1421"/>
  <c r="R2064"/>
  <c r="J2088"/>
  <c r="F788"/>
  <c r="R969"/>
  <c r="J865"/>
  <c r="I977"/>
  <c r="H977"/>
  <c r="I1224"/>
  <c r="I1009"/>
  <c r="J1544"/>
  <c r="I1544"/>
  <c r="H2104"/>
  <c r="R2056"/>
  <c r="H560"/>
  <c r="R560"/>
  <c r="I897"/>
  <c r="J1017"/>
  <c r="F953"/>
  <c r="I1441"/>
  <c r="I1748"/>
  <c r="H1748"/>
  <c r="R1817"/>
  <c r="J2136"/>
  <c r="I2136"/>
  <c r="F2120"/>
  <c r="F2152"/>
  <c r="R2348"/>
  <c r="H2364"/>
  <c r="R1865"/>
  <c r="H489"/>
  <c r="H1072"/>
  <c r="J613"/>
  <c r="F1088"/>
  <c r="R597"/>
  <c r="R1473"/>
  <c r="J773"/>
  <c r="F1661"/>
  <c r="J1317"/>
  <c r="H1317"/>
  <c r="H1677"/>
  <c r="I1977"/>
  <c r="F1677"/>
  <c r="I1637"/>
  <c r="F1841"/>
  <c r="F645"/>
  <c r="I645"/>
  <c r="I597"/>
  <c r="R1645"/>
  <c r="H613"/>
  <c r="R1677"/>
  <c r="H1645"/>
  <c r="R1237"/>
  <c r="F1237"/>
  <c r="J1457"/>
  <c r="F2468"/>
  <c r="R2460"/>
  <c r="R2412"/>
  <c r="R2285"/>
  <c r="I2168"/>
  <c r="H2232"/>
  <c r="R1961"/>
  <c r="R1937"/>
  <c r="J1993"/>
  <c r="H1857"/>
  <c r="R2216"/>
  <c r="J1849"/>
  <c r="H2040"/>
  <c r="F2024"/>
  <c r="I2024"/>
  <c r="I1780"/>
  <c r="H1788"/>
  <c r="H1693"/>
  <c r="I1597"/>
  <c r="R1413"/>
  <c r="J1613"/>
  <c r="R1381"/>
  <c r="I1309"/>
  <c r="I1496"/>
  <c r="I1152"/>
  <c r="H841"/>
  <c r="F889"/>
  <c r="J757"/>
  <c r="H741"/>
  <c r="I709"/>
  <c r="I693"/>
  <c r="H465"/>
  <c r="F449"/>
  <c r="J385"/>
  <c r="F1985"/>
  <c r="F1637"/>
  <c r="H1921"/>
  <c r="H913"/>
  <c r="R741"/>
  <c r="F401"/>
  <c r="F725"/>
  <c r="H377"/>
  <c r="R481"/>
  <c r="F513"/>
  <c r="H582"/>
  <c r="H1299"/>
  <c r="J1528"/>
  <c r="I1528"/>
  <c r="F1725"/>
  <c r="R2112"/>
  <c r="I2128"/>
  <c r="R2240"/>
  <c r="I2317"/>
  <c r="F2356"/>
  <c r="H2356"/>
  <c r="H2380"/>
  <c r="J536"/>
  <c r="J552"/>
  <c r="F1109"/>
  <c r="H1465"/>
  <c r="I1756"/>
  <c r="H1756"/>
  <c r="F2176"/>
  <c r="H2248"/>
  <c r="F2293"/>
  <c r="F2436"/>
  <c r="H1481"/>
  <c r="R2420"/>
  <c r="H1701"/>
  <c r="J1772"/>
  <c r="F2388"/>
  <c r="H804"/>
  <c r="H812"/>
  <c r="F961"/>
  <c r="F1248"/>
  <c r="H1280"/>
  <c r="R1025"/>
  <c r="F1216"/>
  <c r="H1216"/>
  <c r="F1581"/>
  <c r="J1405"/>
  <c r="R1520"/>
  <c r="F1512"/>
  <c r="J1804"/>
  <c r="F1796"/>
  <c r="F2200"/>
  <c r="R2269"/>
  <c r="H2261"/>
  <c r="H2301"/>
  <c r="R2428"/>
  <c r="H568"/>
  <c r="F836"/>
  <c r="H921"/>
  <c r="I881"/>
  <c r="H1741"/>
  <c r="F2224"/>
  <c r="I2452"/>
  <c r="R945"/>
  <c r="H1193"/>
  <c r="J1193"/>
  <c r="R1208"/>
  <c r="R1764"/>
  <c r="H1833"/>
  <c r="R2184"/>
  <c r="R2444"/>
  <c r="F849"/>
  <c r="R929"/>
  <c r="R2396"/>
  <c r="I2396"/>
  <c r="H2372"/>
  <c r="R1160"/>
  <c r="H1160"/>
  <c r="I1349"/>
  <c r="J993"/>
  <c r="I2088"/>
  <c r="H2088"/>
  <c r="R788"/>
  <c r="H865"/>
  <c r="R865"/>
  <c r="F977"/>
  <c r="J1009"/>
  <c r="H1009"/>
  <c r="H1544"/>
  <c r="F2104"/>
  <c r="J2056"/>
  <c r="I2056"/>
  <c r="I828"/>
  <c r="F897"/>
  <c r="I1017"/>
  <c r="R1441"/>
  <c r="H1441"/>
  <c r="F1748"/>
  <c r="I1817"/>
  <c r="R2120"/>
  <c r="R2152"/>
  <c r="I2348"/>
  <c r="F2364"/>
  <c r="I1865"/>
  <c r="R629"/>
  <c r="F1072"/>
  <c r="F597"/>
  <c r="R1072"/>
  <c r="R677"/>
  <c r="H1905"/>
  <c r="J1905"/>
  <c r="J1841"/>
  <c r="I489"/>
  <c r="J2008"/>
  <c r="I773"/>
  <c r="F773"/>
  <c r="F1473"/>
  <c r="I1645"/>
  <c r="F1645"/>
  <c r="F661"/>
  <c r="J637"/>
  <c r="J2285"/>
  <c r="H2168"/>
  <c r="R1993"/>
  <c r="R1945"/>
  <c r="R1921"/>
  <c r="J1969"/>
  <c r="J1953"/>
  <c r="J1937"/>
  <c r="J1921"/>
  <c r="H1873"/>
  <c r="F1873"/>
  <c r="F2216"/>
  <c r="J2216"/>
  <c r="J1857"/>
  <c r="R2040"/>
  <c r="F1788"/>
  <c r="R1693"/>
  <c r="H1597"/>
  <c r="F1457"/>
  <c r="I1613"/>
  <c r="F1373"/>
  <c r="R1040"/>
  <c r="H1496"/>
  <c r="I1056"/>
  <c r="J1361"/>
  <c r="R1177"/>
  <c r="I873"/>
  <c r="F841"/>
  <c r="J725"/>
  <c r="H725"/>
  <c r="I513"/>
  <c r="R709"/>
  <c r="R693"/>
  <c r="I473"/>
  <c r="I457"/>
  <c r="I465"/>
  <c r="J409"/>
  <c r="J361"/>
  <c r="R2324"/>
  <c r="I1929"/>
  <c r="F1713"/>
  <c r="R657"/>
  <c r="H473"/>
  <c r="R469"/>
  <c r="H481"/>
  <c r="H393"/>
  <c r="R409"/>
  <c r="R401"/>
  <c r="H457"/>
  <c r="R1457"/>
  <c r="F1993"/>
  <c r="F1953"/>
  <c r="J1105"/>
  <c r="F2429"/>
  <c r="I2365"/>
  <c r="H2341"/>
  <c r="I2217"/>
  <c r="H2333"/>
  <c r="F2333"/>
  <c r="J2264"/>
  <c r="R2225"/>
  <c r="F2217"/>
  <c r="R2201"/>
  <c r="R2161"/>
  <c r="J2193"/>
  <c r="H2097"/>
  <c r="H2209"/>
  <c r="F2233"/>
  <c r="H2153"/>
  <c r="R2001"/>
  <c r="H2185"/>
  <c r="F2177"/>
  <c r="J2177"/>
  <c r="J1996"/>
  <c r="R1964"/>
  <c r="H1988"/>
  <c r="H2121"/>
  <c r="F2073"/>
  <c r="R2073"/>
  <c r="J1900"/>
  <c r="J1868"/>
  <c r="I1805"/>
  <c r="R1860"/>
  <c r="R1852"/>
  <c r="R1844"/>
  <c r="J1940"/>
  <c r="I1972"/>
  <c r="H1908"/>
  <c r="F1876"/>
  <c r="R1876"/>
  <c r="F1773"/>
  <c r="R1773"/>
  <c r="F1460"/>
  <c r="F1476"/>
  <c r="F1408"/>
  <c r="F1344"/>
  <c r="R1352"/>
  <c r="I996"/>
  <c r="F1281"/>
  <c r="J1249"/>
  <c r="F1225"/>
  <c r="F1197"/>
  <c r="J1197"/>
  <c r="F1104"/>
  <c r="R1121"/>
  <c r="J1121"/>
  <c r="R789"/>
  <c r="F821"/>
  <c r="H821"/>
  <c r="J884"/>
  <c r="J656"/>
  <c r="H720"/>
  <c r="H768"/>
  <c r="H752"/>
  <c r="I736"/>
  <c r="J704"/>
  <c r="J484"/>
  <c r="J529"/>
  <c r="H2365"/>
  <c r="R2333"/>
  <c r="I2264"/>
  <c r="J2225"/>
  <c r="J2201"/>
  <c r="I2161"/>
  <c r="I2193"/>
  <c r="R2097"/>
  <c r="F2209"/>
  <c r="R2209"/>
  <c r="F2153"/>
  <c r="R2153"/>
  <c r="F2185"/>
  <c r="J2185"/>
  <c r="R2177"/>
  <c r="I1996"/>
  <c r="J1964"/>
  <c r="R1988"/>
  <c r="F2121"/>
  <c r="R2121"/>
  <c r="J2073"/>
  <c r="J1980"/>
  <c r="R1948"/>
  <c r="I1900"/>
  <c r="R1868"/>
  <c r="H1860"/>
  <c r="H1852"/>
  <c r="H1844"/>
  <c r="I1940"/>
  <c r="R1812"/>
  <c r="R2049"/>
  <c r="H1972"/>
  <c r="F1908"/>
  <c r="R1908"/>
  <c r="J1876"/>
  <c r="J1773"/>
  <c r="J1476"/>
  <c r="R1460"/>
  <c r="F1416"/>
  <c r="R1476"/>
  <c r="R1408"/>
  <c r="R1012"/>
  <c r="H1468"/>
  <c r="I964"/>
  <c r="R1289"/>
  <c r="R1281"/>
  <c r="I1249"/>
  <c r="I1197"/>
  <c r="J1104"/>
  <c r="R900"/>
  <c r="I1121"/>
  <c r="I789"/>
  <c r="I821"/>
  <c r="H884"/>
  <c r="I656"/>
  <c r="F720"/>
  <c r="I529"/>
  <c r="F752"/>
  <c r="H736"/>
  <c r="I704"/>
  <c r="I688"/>
  <c r="H420"/>
  <c r="H2201"/>
  <c r="J2009"/>
  <c r="J577"/>
  <c r="F529"/>
  <c r="H2429"/>
  <c r="J2429"/>
  <c r="F2365"/>
  <c r="R2365"/>
  <c r="R2217"/>
  <c r="J2333"/>
  <c r="I2225"/>
  <c r="I2201"/>
  <c r="H2161"/>
  <c r="J2097"/>
  <c r="J2153"/>
  <c r="I2177"/>
  <c r="J2001"/>
  <c r="F1980"/>
  <c r="I1964"/>
  <c r="J1988"/>
  <c r="I2073"/>
  <c r="I1980"/>
  <c r="J1948"/>
  <c r="H1900"/>
  <c r="H1868"/>
  <c r="F1789"/>
  <c r="F1860"/>
  <c r="H1940"/>
  <c r="H2049"/>
  <c r="F1972"/>
  <c r="R1972"/>
  <c r="J1789"/>
  <c r="J1908"/>
  <c r="H1876"/>
  <c r="J1836"/>
  <c r="I1773"/>
  <c r="I1489"/>
  <c r="R1416"/>
  <c r="H1452"/>
  <c r="R1484"/>
  <c r="I1344"/>
  <c r="J1468"/>
  <c r="I1028"/>
  <c r="J1289"/>
  <c r="J1281"/>
  <c r="F1249"/>
  <c r="R1197"/>
  <c r="I1104"/>
  <c r="H1121"/>
  <c r="H852"/>
  <c r="R805"/>
  <c r="F656"/>
  <c r="F688"/>
  <c r="H529"/>
  <c r="I1460"/>
  <c r="F516"/>
  <c r="R529"/>
  <c r="H2225"/>
  <c r="F2201"/>
  <c r="F2081"/>
  <c r="F1937"/>
  <c r="F1924"/>
  <c r="I2001"/>
  <c r="H1897"/>
  <c r="F1929"/>
  <c r="H1416"/>
  <c r="H1257"/>
  <c r="J1040"/>
  <c r="H996"/>
  <c r="F633"/>
  <c r="R537"/>
  <c r="I741"/>
  <c r="R601"/>
  <c r="F528"/>
  <c r="F421"/>
  <c r="I409"/>
  <c r="F745"/>
  <c r="R645"/>
  <c r="H837"/>
  <c r="R2457"/>
  <c r="J2401"/>
  <c r="F2441"/>
  <c r="J2441"/>
  <c r="F2377"/>
  <c r="I2377"/>
  <c r="F2385"/>
  <c r="R2385"/>
  <c r="I2253"/>
  <c r="J2260"/>
  <c r="F2221"/>
  <c r="I2205"/>
  <c r="J2093"/>
  <c r="J2045"/>
  <c r="F1968"/>
  <c r="J2189"/>
  <c r="H2029"/>
  <c r="F2077"/>
  <c r="R2077"/>
  <c r="J2061"/>
  <c r="R1976"/>
  <c r="J1944"/>
  <c r="F1928"/>
  <c r="R1928"/>
  <c r="I1880"/>
  <c r="F1801"/>
  <c r="F1960"/>
  <c r="R1960"/>
  <c r="H1848"/>
  <c r="R1793"/>
  <c r="J1992"/>
  <c r="J1864"/>
  <c r="I1716"/>
  <c r="R2345"/>
  <c r="I2329"/>
  <c r="F2457"/>
  <c r="H2013"/>
  <c r="F581"/>
  <c r="R777"/>
  <c r="R581"/>
  <c r="R2401"/>
  <c r="I2441"/>
  <c r="R2353"/>
  <c r="I2321"/>
  <c r="H2377"/>
  <c r="I2425"/>
  <c r="J2385"/>
  <c r="J2353"/>
  <c r="R2253"/>
  <c r="R2221"/>
  <c r="I2260"/>
  <c r="F2205"/>
  <c r="J2276"/>
  <c r="I2093"/>
  <c r="I2045"/>
  <c r="F2189"/>
  <c r="R2029"/>
  <c r="J2077"/>
  <c r="I2061"/>
  <c r="I1944"/>
  <c r="J1928"/>
  <c r="F1880"/>
  <c r="R1880"/>
  <c r="R1816"/>
  <c r="J1960"/>
  <c r="R1801"/>
  <c r="J1848"/>
  <c r="I1992"/>
  <c r="I1864"/>
  <c r="H1716"/>
  <c r="J2449"/>
  <c r="J2345"/>
  <c r="F2125"/>
  <c r="J976"/>
  <c r="H777"/>
  <c r="R533"/>
  <c r="F793"/>
  <c r="H2353"/>
  <c r="R2377"/>
  <c r="I2385"/>
  <c r="J2253"/>
  <c r="J2221"/>
  <c r="H2093"/>
  <c r="R2013"/>
  <c r="H1944"/>
  <c r="J1816"/>
  <c r="I1960"/>
  <c r="I1848"/>
  <c r="H1992"/>
  <c r="F1864"/>
  <c r="R1864"/>
  <c r="I1793"/>
  <c r="F1716"/>
  <c r="R1716"/>
  <c r="R1412"/>
  <c r="R1464"/>
  <c r="I1480"/>
  <c r="J1448"/>
  <c r="R992"/>
  <c r="I1008"/>
  <c r="H1316"/>
  <c r="R1253"/>
  <c r="I1205"/>
  <c r="F1185"/>
  <c r="F928"/>
  <c r="I793"/>
  <c r="F825"/>
  <c r="R864"/>
  <c r="I581"/>
  <c r="H549"/>
  <c r="R464"/>
  <c r="F1976"/>
  <c r="J880"/>
  <c r="J992"/>
  <c r="F777"/>
  <c r="I817"/>
  <c r="J809"/>
  <c r="F905"/>
  <c r="F521"/>
  <c r="F1941"/>
  <c r="I1417"/>
  <c r="F1617"/>
  <c r="F1697"/>
  <c r="R641"/>
  <c r="F665"/>
  <c r="F681"/>
  <c r="J601"/>
  <c r="R477"/>
  <c r="R593"/>
  <c r="I437"/>
  <c r="I389"/>
  <c r="I421"/>
  <c r="F641"/>
  <c r="R761"/>
  <c r="G417"/>
  <c r="I745"/>
  <c r="I1293"/>
  <c r="R1261"/>
  <c r="R1241"/>
  <c r="F1173"/>
  <c r="H1184"/>
  <c r="H1165"/>
  <c r="H1113"/>
  <c r="I901"/>
  <c r="I885"/>
  <c r="F869"/>
  <c r="I800"/>
  <c r="R721"/>
  <c r="R705"/>
  <c r="F721"/>
  <c r="F657"/>
  <c r="H713"/>
  <c r="F705"/>
  <c r="I517"/>
  <c r="I501"/>
  <c r="I469"/>
  <c r="I453"/>
  <c r="H469"/>
  <c r="F501"/>
  <c r="F453"/>
  <c r="H1965"/>
  <c r="I705"/>
  <c r="F617"/>
  <c r="R617"/>
  <c r="J617"/>
  <c r="R501"/>
  <c r="F517"/>
  <c r="I405"/>
  <c r="F373"/>
  <c r="J585"/>
  <c r="F1092"/>
  <c r="R661"/>
  <c r="R465"/>
  <c r="J697"/>
  <c r="G725"/>
  <c r="E2233"/>
  <c r="X2233" s="1"/>
  <c r="H2233"/>
  <c r="J2233"/>
  <c r="E2169"/>
  <c r="X2169" s="1"/>
  <c r="H2169"/>
  <c r="I2169"/>
  <c r="G1657"/>
  <c r="I1657"/>
  <c r="J1657"/>
  <c r="R1210"/>
  <c r="I1210"/>
  <c r="E689"/>
  <c r="X689" s="1"/>
  <c r="J689"/>
  <c r="I689"/>
  <c r="F689"/>
  <c r="H689"/>
  <c r="R689"/>
  <c r="E1418"/>
  <c r="X1418" s="1"/>
  <c r="J1418"/>
  <c r="F1418"/>
  <c r="G1166"/>
  <c r="H1166"/>
  <c r="F1166"/>
  <c r="I1166"/>
  <c r="I412"/>
  <c r="J1892"/>
  <c r="F1806"/>
  <c r="H2254"/>
  <c r="E1721"/>
  <c r="X1721" s="1"/>
  <c r="H1721"/>
  <c r="G1721"/>
  <c r="I1721"/>
  <c r="F1721"/>
  <c r="R1721"/>
  <c r="G753"/>
  <c r="I753"/>
  <c r="R753"/>
  <c r="J753"/>
  <c r="E2425"/>
  <c r="X2425" s="1"/>
  <c r="J2425"/>
  <c r="F2425"/>
  <c r="H2425"/>
  <c r="E1977"/>
  <c r="X1977" s="1"/>
  <c r="J1977"/>
  <c r="I1913"/>
  <c r="R1913"/>
  <c r="E497"/>
  <c r="X497" s="1"/>
  <c r="R497"/>
  <c r="F497"/>
  <c r="H497"/>
  <c r="I497"/>
  <c r="J497"/>
  <c r="E433"/>
  <c r="X433" s="1"/>
  <c r="F433"/>
  <c r="I433"/>
  <c r="R433"/>
  <c r="H433"/>
  <c r="J433"/>
  <c r="J2404"/>
  <c r="H1312"/>
  <c r="I2404"/>
  <c r="H2404"/>
  <c r="F1312"/>
  <c r="H1806"/>
  <c r="I860"/>
  <c r="F2404"/>
  <c r="R412"/>
  <c r="J2169"/>
  <c r="R2233"/>
  <c r="J1721"/>
  <c r="H753"/>
  <c r="AB2242"/>
  <c r="AB2230"/>
  <c r="AB2154"/>
  <c r="J2340"/>
  <c r="F2340"/>
  <c r="E1892"/>
  <c r="X1892" s="1"/>
  <c r="R1892"/>
  <c r="H1892"/>
  <c r="R1828"/>
  <c r="H1828"/>
  <c r="V2426"/>
  <c r="J2426" s="1"/>
  <c r="AB2426"/>
  <c r="V2410"/>
  <c r="I2410" s="1"/>
  <c r="AB2410"/>
  <c r="AB2382"/>
  <c r="V2382"/>
  <c r="J2382" s="1"/>
  <c r="V2214"/>
  <c r="R2214" s="1"/>
  <c r="AB2214"/>
  <c r="V2206"/>
  <c r="H2206" s="1"/>
  <c r="AB2206"/>
  <c r="V2190"/>
  <c r="H2190" s="1"/>
  <c r="AB2190"/>
  <c r="V2178"/>
  <c r="H2178" s="1"/>
  <c r="AB2178"/>
  <c r="R2118"/>
  <c r="F2118"/>
  <c r="V2070"/>
  <c r="J2070" s="1"/>
  <c r="AB2070"/>
  <c r="J1994"/>
  <c r="F1994"/>
  <c r="AB1934"/>
  <c r="V1934"/>
  <c r="H1934" s="1"/>
  <c r="V1930"/>
  <c r="H1930" s="1"/>
  <c r="AB1930"/>
  <c r="V1922"/>
  <c r="G1922" s="1"/>
  <c r="AB1922"/>
  <c r="V1910"/>
  <c r="F1910" s="1"/>
  <c r="AB1910"/>
  <c r="V1906"/>
  <c r="F1906" s="1"/>
  <c r="AB1906"/>
  <c r="V1902"/>
  <c r="F1902" s="1"/>
  <c r="AB1902"/>
  <c r="AB1898"/>
  <c r="V1898"/>
  <c r="J1898" s="1"/>
  <c r="V1894"/>
  <c r="F1894" s="1"/>
  <c r="AB1894"/>
  <c r="AB1886"/>
  <c r="V1886"/>
  <c r="R1886" s="1"/>
  <c r="V1878"/>
  <c r="F1878" s="1"/>
  <c r="AB1878"/>
  <c r="V1874"/>
  <c r="R1874" s="1"/>
  <c r="AB1874"/>
  <c r="V1866"/>
  <c r="H1866" s="1"/>
  <c r="AB1866"/>
  <c r="I1862"/>
  <c r="F1862"/>
  <c r="V1858"/>
  <c r="J1858" s="1"/>
  <c r="AB1858"/>
  <c r="V1854"/>
  <c r="R1854" s="1"/>
  <c r="AB1854"/>
  <c r="V1850"/>
  <c r="J1850" s="1"/>
  <c r="AB1850"/>
  <c r="V1846"/>
  <c r="F1846" s="1"/>
  <c r="AB1846"/>
  <c r="V1834"/>
  <c r="E1834" s="1"/>
  <c r="X1834" s="1"/>
  <c r="AB1834"/>
  <c r="V1830"/>
  <c r="E1830" s="1"/>
  <c r="X1830" s="1"/>
  <c r="AB1830"/>
  <c r="V1822"/>
  <c r="G1822" s="1"/>
  <c r="AB1822"/>
  <c r="V1814"/>
  <c r="E1814" s="1"/>
  <c r="X1814" s="1"/>
  <c r="AB1814"/>
  <c r="V1802"/>
  <c r="J1802" s="1"/>
  <c r="AB1802"/>
  <c r="V1798"/>
  <c r="G1798" s="1"/>
  <c r="AB1798"/>
  <c r="V1794"/>
  <c r="E1794" s="1"/>
  <c r="X1794" s="1"/>
  <c r="AB1794"/>
  <c r="V1786"/>
  <c r="E1786" s="1"/>
  <c r="X1786" s="1"/>
  <c r="AB1786"/>
  <c r="V1782"/>
  <c r="AB1782"/>
  <c r="V1778"/>
  <c r="I1778" s="1"/>
  <c r="AB1778"/>
  <c r="AB1774"/>
  <c r="V1774"/>
  <c r="G1774" s="1"/>
  <c r="V1770"/>
  <c r="G1770" s="1"/>
  <c r="AB1770"/>
  <c r="V1766"/>
  <c r="H1766" s="1"/>
  <c r="AB1766"/>
  <c r="V1762"/>
  <c r="R1762" s="1"/>
  <c r="AB1762"/>
  <c r="V1754"/>
  <c r="R1754" s="1"/>
  <c r="AB1754"/>
  <c r="V1750"/>
  <c r="R1750" s="1"/>
  <c r="AB1750"/>
  <c r="V1746"/>
  <c r="R1746" s="1"/>
  <c r="AB1746"/>
  <c r="V1738"/>
  <c r="F1738" s="1"/>
  <c r="AB1738"/>
  <c r="R1734"/>
  <c r="F1734"/>
  <c r="V1730"/>
  <c r="H1730" s="1"/>
  <c r="AB1730"/>
  <c r="AB1726"/>
  <c r="V1726"/>
  <c r="H1726" s="1"/>
  <c r="V1722"/>
  <c r="J1722" s="1"/>
  <c r="AB1722"/>
  <c r="V1718"/>
  <c r="E1718" s="1"/>
  <c r="X1718" s="1"/>
  <c r="AB1718"/>
  <c r="V1714"/>
  <c r="G1714" s="1"/>
  <c r="AB1714"/>
  <c r="AB1710"/>
  <c r="V1710"/>
  <c r="G1710" s="1"/>
  <c r="V1706"/>
  <c r="J1706" s="1"/>
  <c r="AB1706"/>
  <c r="V1702"/>
  <c r="G1702" s="1"/>
  <c r="AB1702"/>
  <c r="V1698"/>
  <c r="E1698" s="1"/>
  <c r="X1698" s="1"/>
  <c r="AB1698"/>
  <c r="AB1694"/>
  <c r="V1694"/>
  <c r="J1694" s="1"/>
  <c r="V1690"/>
  <c r="F1690" s="1"/>
  <c r="AB1690"/>
  <c r="V1686"/>
  <c r="I1686" s="1"/>
  <c r="AB1686"/>
  <c r="V1682"/>
  <c r="R1682" s="1"/>
  <c r="AB1682"/>
  <c r="AB1678"/>
  <c r="V1678"/>
  <c r="R1678" s="1"/>
  <c r="V1674"/>
  <c r="J1674" s="1"/>
  <c r="AB1674"/>
  <c r="AB1670"/>
  <c r="V1670"/>
  <c r="I1670" s="1"/>
  <c r="V1666"/>
  <c r="J1666" s="1"/>
  <c r="AB1666"/>
  <c r="V1662"/>
  <c r="J1662" s="1"/>
  <c r="AB1662"/>
  <c r="AB1658"/>
  <c r="V1658"/>
  <c r="H1658" s="1"/>
  <c r="V1654"/>
  <c r="G1654" s="1"/>
  <c r="AB1654"/>
  <c r="V1650"/>
  <c r="J1650" s="1"/>
  <c r="AB1650"/>
  <c r="V1646"/>
  <c r="I1646" s="1"/>
  <c r="AB1646"/>
  <c r="AB1642"/>
  <c r="V1642"/>
  <c r="G1642" s="1"/>
  <c r="V1638"/>
  <c r="J1638" s="1"/>
  <c r="AB1638"/>
  <c r="V1634"/>
  <c r="G1634" s="1"/>
  <c r="AB1634"/>
  <c r="V1630"/>
  <c r="F1630" s="1"/>
  <c r="AB1630"/>
  <c r="V1626"/>
  <c r="R1626" s="1"/>
  <c r="AB1626"/>
  <c r="V1622"/>
  <c r="H1622" s="1"/>
  <c r="AB1622"/>
  <c r="V1618"/>
  <c r="I1618" s="1"/>
  <c r="AB1618"/>
  <c r="AB1614"/>
  <c r="V1614"/>
  <c r="J1614" s="1"/>
  <c r="V1610"/>
  <c r="F1610" s="1"/>
  <c r="AB1610"/>
  <c r="AB1606"/>
  <c r="V1606"/>
  <c r="H1606" s="1"/>
  <c r="V1602"/>
  <c r="F1602" s="1"/>
  <c r="AB1602"/>
  <c r="V1598"/>
  <c r="H1598" s="1"/>
  <c r="AB1598"/>
  <c r="V1594"/>
  <c r="R1594" s="1"/>
  <c r="AB1594"/>
  <c r="AB1590"/>
  <c r="V1590"/>
  <c r="H1590" s="1"/>
  <c r="V1586"/>
  <c r="G1586" s="1"/>
  <c r="AB1586"/>
  <c r="V1582"/>
  <c r="E1582" s="1"/>
  <c r="X1582" s="1"/>
  <c r="AB1582"/>
  <c r="V1578"/>
  <c r="F1578" s="1"/>
  <c r="AB1578"/>
  <c r="V1570"/>
  <c r="J1570" s="1"/>
  <c r="AB1570"/>
  <c r="AB1566"/>
  <c r="V1566"/>
  <c r="H1566" s="1"/>
  <c r="V1562"/>
  <c r="R1562" s="1"/>
  <c r="AB1562"/>
  <c r="V1558"/>
  <c r="J1558" s="1"/>
  <c r="AB1558"/>
  <c r="V1554"/>
  <c r="I1554" s="1"/>
  <c r="AB1554"/>
  <c r="V1546"/>
  <c r="H1546" s="1"/>
  <c r="AB1546"/>
  <c r="V1542"/>
  <c r="F1542" s="1"/>
  <c r="AB1542"/>
  <c r="V1538"/>
  <c r="I1538" s="1"/>
  <c r="AB1538"/>
  <c r="AB1534"/>
  <c r="V1534"/>
  <c r="E1534" s="1"/>
  <c r="X1534" s="1"/>
  <c r="V1530"/>
  <c r="J1530" s="1"/>
  <c r="AB1530"/>
  <c r="AB1526"/>
  <c r="V1526"/>
  <c r="H1526" s="1"/>
  <c r="V1522"/>
  <c r="G1522" s="1"/>
  <c r="AB1522"/>
  <c r="V1518"/>
  <c r="G1518" s="1"/>
  <c r="AB1518"/>
  <c r="V1514"/>
  <c r="F1514" s="1"/>
  <c r="AB1514"/>
  <c r="V1502"/>
  <c r="J1502" s="1"/>
  <c r="AB1502"/>
  <c r="V1498"/>
  <c r="G1498" s="1"/>
  <c r="AB1498"/>
  <c r="V1494"/>
  <c r="R1494" s="1"/>
  <c r="AB1494"/>
  <c r="V1490"/>
  <c r="R1490" s="1"/>
  <c r="AB1490"/>
  <c r="V1482"/>
  <c r="I1482" s="1"/>
  <c r="AB1482"/>
  <c r="V1478"/>
  <c r="E1478" s="1"/>
  <c r="X1478" s="1"/>
  <c r="AB1478"/>
  <c r="V1474"/>
  <c r="F1474" s="1"/>
  <c r="AB1474"/>
  <c r="V1470"/>
  <c r="G1470" s="1"/>
  <c r="AB1470"/>
  <c r="V1466"/>
  <c r="J1466" s="1"/>
  <c r="AB1466"/>
  <c r="V1462"/>
  <c r="R1462" s="1"/>
  <c r="AB1462"/>
  <c r="V1458"/>
  <c r="H1458" s="1"/>
  <c r="AB1458"/>
  <c r="V1454"/>
  <c r="G1454" s="1"/>
  <c r="AB1454"/>
  <c r="V1450"/>
  <c r="E1450" s="1"/>
  <c r="X1450" s="1"/>
  <c r="AB1450"/>
  <c r="V1446"/>
  <c r="J1446" s="1"/>
  <c r="AB1446"/>
  <c r="V1438"/>
  <c r="G1438" s="1"/>
  <c r="AB1438"/>
  <c r="V1434"/>
  <c r="R1434" s="1"/>
  <c r="AB1434"/>
  <c r="V1430"/>
  <c r="I1430" s="1"/>
  <c r="AB1430"/>
  <c r="V1426"/>
  <c r="G1426" s="1"/>
  <c r="AB1426"/>
  <c r="V1422"/>
  <c r="G1422" s="1"/>
  <c r="AB1422"/>
  <c r="V1410"/>
  <c r="G1410" s="1"/>
  <c r="AB1410"/>
  <c r="V1406"/>
  <c r="G1406" s="1"/>
  <c r="AB1406"/>
  <c r="V1402"/>
  <c r="G1402" s="1"/>
  <c r="AB1402"/>
  <c r="V1394"/>
  <c r="G1394" s="1"/>
  <c r="AB1394"/>
  <c r="AB1390"/>
  <c r="V1390"/>
  <c r="E1390" s="1"/>
  <c r="X1390" s="1"/>
  <c r="AB1386"/>
  <c r="V1386"/>
  <c r="E1386" s="1"/>
  <c r="X1386" s="1"/>
  <c r="V1382"/>
  <c r="I1382" s="1"/>
  <c r="AB1382"/>
  <c r="V1378"/>
  <c r="AB1378"/>
  <c r="V1374"/>
  <c r="G1374" s="1"/>
  <c r="AB1374"/>
  <c r="V1370"/>
  <c r="R1370" s="1"/>
  <c r="AB1370"/>
  <c r="AB1366"/>
  <c r="V1366"/>
  <c r="G1366" s="1"/>
  <c r="AB1362"/>
  <c r="V1362"/>
  <c r="J1362" s="1"/>
  <c r="V1358"/>
  <c r="I1358" s="1"/>
  <c r="AB1358"/>
  <c r="V1354"/>
  <c r="E1354" s="1"/>
  <c r="X1354" s="1"/>
  <c r="AB1354"/>
  <c r="V1350"/>
  <c r="E1350" s="1"/>
  <c r="X1350" s="1"/>
  <c r="AB1350"/>
  <c r="V1346"/>
  <c r="G1346" s="1"/>
  <c r="AB1346"/>
  <c r="V1342"/>
  <c r="G1342" s="1"/>
  <c r="AB1342"/>
  <c r="AB1338"/>
  <c r="V1338"/>
  <c r="I1338" s="1"/>
  <c r="AB1334"/>
  <c r="V1334"/>
  <c r="E1334" s="1"/>
  <c r="X1334" s="1"/>
  <c r="V1330"/>
  <c r="G1330" s="1"/>
  <c r="AB1330"/>
  <c r="V1326"/>
  <c r="I1326" s="1"/>
  <c r="AB1326"/>
  <c r="V1322"/>
  <c r="F1322" s="1"/>
  <c r="AB1322"/>
  <c r="AB1318"/>
  <c r="V1318"/>
  <c r="F1318" s="1"/>
  <c r="V1314"/>
  <c r="F1314" s="1"/>
  <c r="AB1314"/>
  <c r="V1310"/>
  <c r="E1310" s="1"/>
  <c r="X1310" s="1"/>
  <c r="AB1310"/>
  <c r="AB1306"/>
  <c r="V1306"/>
  <c r="H1306" s="1"/>
  <c r="E1302"/>
  <c r="X1302" s="1"/>
  <c r="R1302"/>
  <c r="V1298"/>
  <c r="F1298" s="1"/>
  <c r="AB1298"/>
  <c r="V1294"/>
  <c r="R1294" s="1"/>
  <c r="AB1294"/>
  <c r="V1290"/>
  <c r="E1290" s="1"/>
  <c r="X1290" s="1"/>
  <c r="AB1290"/>
  <c r="V1286"/>
  <c r="G1286" s="1"/>
  <c r="AB1286"/>
  <c r="AB1282"/>
  <c r="V1282"/>
  <c r="F1282" s="1"/>
  <c r="AB1274"/>
  <c r="V1274"/>
  <c r="E1274" s="1"/>
  <c r="X1274" s="1"/>
  <c r="V1270"/>
  <c r="H1270" s="1"/>
  <c r="AB1270"/>
  <c r="V1266"/>
  <c r="H1266" s="1"/>
  <c r="AB1266"/>
  <c r="V1262"/>
  <c r="J1262" s="1"/>
  <c r="AB1262"/>
  <c r="V1258"/>
  <c r="J1258" s="1"/>
  <c r="AB1258"/>
  <c r="AB1254"/>
  <c r="V1254"/>
  <c r="G1254" s="1"/>
  <c r="V1246"/>
  <c r="I1246" s="1"/>
  <c r="AB1246"/>
  <c r="AB1242"/>
  <c r="V1242"/>
  <c r="G1242" s="1"/>
  <c r="V1238"/>
  <c r="I1238" s="1"/>
  <c r="AB1238"/>
  <c r="V1234"/>
  <c r="G1234" s="1"/>
  <c r="AB1234"/>
  <c r="V1230"/>
  <c r="E1230" s="1"/>
  <c r="X1230" s="1"/>
  <c r="AB1230"/>
  <c r="V1226"/>
  <c r="J1226" s="1"/>
  <c r="AB1226"/>
  <c r="V1222"/>
  <c r="G1222" s="1"/>
  <c r="AB1222"/>
  <c r="V1218"/>
  <c r="J1218" s="1"/>
  <c r="AB1218"/>
  <c r="AB1214"/>
  <c r="V1214"/>
  <c r="G1214" s="1"/>
  <c r="V1206"/>
  <c r="E1206" s="1"/>
  <c r="X1206" s="1"/>
  <c r="AB1206"/>
  <c r="V1202"/>
  <c r="AB1202"/>
  <c r="V1198"/>
  <c r="I1198" s="1"/>
  <c r="AB1198"/>
  <c r="V1194"/>
  <c r="J1194" s="1"/>
  <c r="AB1194"/>
  <c r="AB1186"/>
  <c r="V1186"/>
  <c r="F1186" s="1"/>
  <c r="AB1182"/>
  <c r="V1182"/>
  <c r="J1182" s="1"/>
  <c r="AB1178"/>
  <c r="V1178"/>
  <c r="G1178" s="1"/>
  <c r="V1174"/>
  <c r="R1174" s="1"/>
  <c r="AB1174"/>
  <c r="V1170"/>
  <c r="I1170" s="1"/>
  <c r="AB1170"/>
  <c r="V1162"/>
  <c r="AB1162"/>
  <c r="V1158"/>
  <c r="G1158" s="1"/>
  <c r="AB1158"/>
  <c r="AB1154"/>
  <c r="V1154"/>
  <c r="G1154" s="1"/>
  <c r="AB1150"/>
  <c r="V1150"/>
  <c r="G1150" s="1"/>
  <c r="V1146"/>
  <c r="AB1146"/>
  <c r="AB1142"/>
  <c r="V1142"/>
  <c r="G1142" s="1"/>
  <c r="V1138"/>
  <c r="F1138" s="1"/>
  <c r="AB1138"/>
  <c r="AB1134"/>
  <c r="V1134"/>
  <c r="F1134" s="1"/>
  <c r="V1130"/>
  <c r="AB1130"/>
  <c r="V1126"/>
  <c r="I1126" s="1"/>
  <c r="AB1126"/>
  <c r="E2212"/>
  <c r="X2212" s="1"/>
  <c r="R2212"/>
  <c r="H2212"/>
  <c r="E1956"/>
  <c r="X1956" s="1"/>
  <c r="J1956"/>
  <c r="R1956"/>
  <c r="E1785"/>
  <c r="X1785" s="1"/>
  <c r="R1785"/>
  <c r="F1785"/>
  <c r="H1785"/>
  <c r="J1444"/>
  <c r="I1444"/>
  <c r="H1444"/>
  <c r="R1444"/>
  <c r="AB942"/>
  <c r="AB1074"/>
  <c r="AB698"/>
  <c r="AB402"/>
  <c r="AB478"/>
  <c r="AB506"/>
  <c r="AB634"/>
  <c r="V902"/>
  <c r="G902" s="1"/>
  <c r="V646"/>
  <c r="J646" s="1"/>
  <c r="V390"/>
  <c r="J390" s="1"/>
  <c r="E2276"/>
  <c r="X2276" s="1"/>
  <c r="R2276"/>
  <c r="F2276"/>
  <c r="H2276"/>
  <c r="F1849"/>
  <c r="H1849"/>
  <c r="F1593"/>
  <c r="H1593"/>
  <c r="I1593"/>
  <c r="E1508"/>
  <c r="X1508" s="1"/>
  <c r="I1508"/>
  <c r="J1508"/>
  <c r="E1337"/>
  <c r="X1337" s="1"/>
  <c r="J1337"/>
  <c r="R1337"/>
  <c r="F1337"/>
  <c r="H1337"/>
  <c r="E625"/>
  <c r="X625" s="1"/>
  <c r="F625"/>
  <c r="H625"/>
  <c r="R625"/>
  <c r="G369"/>
  <c r="H369"/>
  <c r="I369"/>
  <c r="R369"/>
  <c r="J369"/>
  <c r="AB1086"/>
  <c r="AB1102"/>
  <c r="AB1042"/>
  <c r="AB590"/>
  <c r="AB790"/>
  <c r="AB450"/>
  <c r="V966"/>
  <c r="V710"/>
  <c r="R710" s="1"/>
  <c r="V454"/>
  <c r="E454" s="1"/>
  <c r="X454" s="1"/>
  <c r="V1122"/>
  <c r="I1122" s="1"/>
  <c r="AB1122"/>
  <c r="V1118"/>
  <c r="G1118" s="1"/>
  <c r="AB1118"/>
  <c r="V1114"/>
  <c r="J1114" s="1"/>
  <c r="AB1114"/>
  <c r="V1110"/>
  <c r="E1110" s="1"/>
  <c r="X1110" s="1"/>
  <c r="AB1110"/>
  <c r="V1106"/>
  <c r="G1106" s="1"/>
  <c r="AB1106"/>
  <c r="V1098"/>
  <c r="G1098" s="1"/>
  <c r="AB1098"/>
  <c r="V1090"/>
  <c r="E1090" s="1"/>
  <c r="X1090" s="1"/>
  <c r="AB1090"/>
  <c r="V1082"/>
  <c r="E1082" s="1"/>
  <c r="X1082" s="1"/>
  <c r="AB1082"/>
  <c r="V1078"/>
  <c r="G1078" s="1"/>
  <c r="AB1078"/>
  <c r="V1070"/>
  <c r="H1070" s="1"/>
  <c r="AB1070"/>
  <c r="V1066"/>
  <c r="I1066" s="1"/>
  <c r="AB1066"/>
  <c r="V1062"/>
  <c r="G1062" s="1"/>
  <c r="AB1062"/>
  <c r="V1058"/>
  <c r="G1058" s="1"/>
  <c r="AB1058"/>
  <c r="V1054"/>
  <c r="J1054" s="1"/>
  <c r="AB1054"/>
  <c r="V1050"/>
  <c r="G1050" s="1"/>
  <c r="AB1050"/>
  <c r="AB1046"/>
  <c r="V1046"/>
  <c r="G1046" s="1"/>
  <c r="V1034"/>
  <c r="R1034" s="1"/>
  <c r="AB1034"/>
  <c r="V1026"/>
  <c r="I1026" s="1"/>
  <c r="AB1026"/>
  <c r="V1022"/>
  <c r="F1022" s="1"/>
  <c r="AB1022"/>
  <c r="V1018"/>
  <c r="R1018" s="1"/>
  <c r="AB1018"/>
  <c r="V1014"/>
  <c r="G1014" s="1"/>
  <c r="AB1014"/>
  <c r="V1010"/>
  <c r="R1010" s="1"/>
  <c r="AB1010"/>
  <c r="V1006"/>
  <c r="R1006" s="1"/>
  <c r="AB1006"/>
  <c r="V1002"/>
  <c r="R1002" s="1"/>
  <c r="AB1002"/>
  <c r="V998"/>
  <c r="G998" s="1"/>
  <c r="AB998"/>
  <c r="V994"/>
  <c r="I994" s="1"/>
  <c r="AB994"/>
  <c r="V990"/>
  <c r="J990" s="1"/>
  <c r="AB990"/>
  <c r="V986"/>
  <c r="E986" s="1"/>
  <c r="X986" s="1"/>
  <c r="AB986"/>
  <c r="AB982"/>
  <c r="V982"/>
  <c r="V978"/>
  <c r="F978" s="1"/>
  <c r="AB978"/>
  <c r="V974"/>
  <c r="J974" s="1"/>
  <c r="AB974"/>
  <c r="V970"/>
  <c r="G970" s="1"/>
  <c r="AB970"/>
  <c r="V962"/>
  <c r="R962" s="1"/>
  <c r="AB962"/>
  <c r="V958"/>
  <c r="H958" s="1"/>
  <c r="AB958"/>
  <c r="V954"/>
  <c r="G954" s="1"/>
  <c r="AB954"/>
  <c r="V950"/>
  <c r="E950" s="1"/>
  <c r="X950" s="1"/>
  <c r="AB950"/>
  <c r="V938"/>
  <c r="I938" s="1"/>
  <c r="AB938"/>
  <c r="V934"/>
  <c r="F934" s="1"/>
  <c r="AB934"/>
  <c r="V930"/>
  <c r="I930" s="1"/>
  <c r="AB930"/>
  <c r="V926"/>
  <c r="E926" s="1"/>
  <c r="X926" s="1"/>
  <c r="AB926"/>
  <c r="V918"/>
  <c r="R918" s="1"/>
  <c r="AB918"/>
  <c r="V914"/>
  <c r="J914" s="1"/>
  <c r="AB914"/>
  <c r="AB910"/>
  <c r="V910"/>
  <c r="I910" s="1"/>
  <c r="V906"/>
  <c r="J906" s="1"/>
  <c r="AB906"/>
  <c r="V898"/>
  <c r="H898" s="1"/>
  <c r="AB898"/>
  <c r="V894"/>
  <c r="I894" s="1"/>
  <c r="AB894"/>
  <c r="V890"/>
  <c r="F890" s="1"/>
  <c r="AB890"/>
  <c r="V886"/>
  <c r="F886" s="1"/>
  <c r="AB886"/>
  <c r="V878"/>
  <c r="R878" s="1"/>
  <c r="AB878"/>
  <c r="V874"/>
  <c r="J874" s="1"/>
  <c r="AB874"/>
  <c r="AB870"/>
  <c r="V870"/>
  <c r="V866"/>
  <c r="R866" s="1"/>
  <c r="AB866"/>
  <c r="V862"/>
  <c r="G862" s="1"/>
  <c r="AB862"/>
  <c r="V858"/>
  <c r="H858" s="1"/>
  <c r="AB858"/>
  <c r="V850"/>
  <c r="H850" s="1"/>
  <c r="AB850"/>
  <c r="V846"/>
  <c r="H846" s="1"/>
  <c r="AB846"/>
  <c r="V842"/>
  <c r="I842" s="1"/>
  <c r="AB842"/>
  <c r="V834"/>
  <c r="R834" s="1"/>
  <c r="AB834"/>
  <c r="V826"/>
  <c r="I826" s="1"/>
  <c r="AB826"/>
  <c r="V818"/>
  <c r="E818" s="1"/>
  <c r="X818" s="1"/>
  <c r="AB818"/>
  <c r="AB814"/>
  <c r="V814"/>
  <c r="V810"/>
  <c r="E810" s="1"/>
  <c r="X810" s="1"/>
  <c r="AB810"/>
  <c r="V806"/>
  <c r="G806" s="1"/>
  <c r="AB806"/>
  <c r="V802"/>
  <c r="I802" s="1"/>
  <c r="AB802"/>
  <c r="V798"/>
  <c r="G798" s="1"/>
  <c r="AB798"/>
  <c r="V794"/>
  <c r="E794" s="1"/>
  <c r="X794" s="1"/>
  <c r="AB794"/>
  <c r="V786"/>
  <c r="I786" s="1"/>
  <c r="AB786"/>
  <c r="V782"/>
  <c r="G782" s="1"/>
  <c r="AB782"/>
  <c r="V778"/>
  <c r="I778" s="1"/>
  <c r="AB778"/>
  <c r="V770"/>
  <c r="H770" s="1"/>
  <c r="AB770"/>
  <c r="V762"/>
  <c r="R762" s="1"/>
  <c r="AB762"/>
  <c r="V758"/>
  <c r="J758" s="1"/>
  <c r="AB758"/>
  <c r="V754"/>
  <c r="E754" s="1"/>
  <c r="X754" s="1"/>
  <c r="AB754"/>
  <c r="V750"/>
  <c r="R750" s="1"/>
  <c r="AB750"/>
  <c r="V746"/>
  <c r="I746" s="1"/>
  <c r="AB746"/>
  <c r="AB742"/>
  <c r="V742"/>
  <c r="G742" s="1"/>
  <c r="V738"/>
  <c r="F738" s="1"/>
  <c r="AB738"/>
  <c r="V734"/>
  <c r="J734" s="1"/>
  <c r="AB734"/>
  <c r="V730"/>
  <c r="H730" s="1"/>
  <c r="AB730"/>
  <c r="AB726"/>
  <c r="V726"/>
  <c r="H726" s="1"/>
  <c r="AB722"/>
  <c r="V722"/>
  <c r="J722" s="1"/>
  <c r="V718"/>
  <c r="J718" s="1"/>
  <c r="AB718"/>
  <c r="V714"/>
  <c r="E714" s="1"/>
  <c r="X714" s="1"/>
  <c r="AB714"/>
  <c r="V706"/>
  <c r="F706" s="1"/>
  <c r="AB706"/>
  <c r="V694"/>
  <c r="I694" s="1"/>
  <c r="AB694"/>
  <c r="AB690"/>
  <c r="V690"/>
  <c r="E690" s="1"/>
  <c r="X690" s="1"/>
  <c r="V686"/>
  <c r="G686" s="1"/>
  <c r="AB686"/>
  <c r="AB678"/>
  <c r="V678"/>
  <c r="I678" s="1"/>
  <c r="V674"/>
  <c r="F674" s="1"/>
  <c r="AB674"/>
  <c r="V666"/>
  <c r="H666" s="1"/>
  <c r="AB666"/>
  <c r="V662"/>
  <c r="E662" s="1"/>
  <c r="X662" s="1"/>
  <c r="AB662"/>
  <c r="V650"/>
  <c r="J650" s="1"/>
  <c r="AB650"/>
  <c r="V642"/>
  <c r="F642" s="1"/>
  <c r="AB642"/>
  <c r="AB630"/>
  <c r="V630"/>
  <c r="E630" s="1"/>
  <c r="X630" s="1"/>
  <c r="AB626"/>
  <c r="V626"/>
  <c r="V622"/>
  <c r="G622" s="1"/>
  <c r="AB622"/>
  <c r="V618"/>
  <c r="G618" s="1"/>
  <c r="AB618"/>
  <c r="AB614"/>
  <c r="V614"/>
  <c r="G614" s="1"/>
  <c r="AB606"/>
  <c r="V606"/>
  <c r="V602"/>
  <c r="E602" s="1"/>
  <c r="X602" s="1"/>
  <c r="AB602"/>
  <c r="AB598"/>
  <c r="V598"/>
  <c r="V594"/>
  <c r="E594" s="1"/>
  <c r="X594" s="1"/>
  <c r="AB594"/>
  <c r="V586"/>
  <c r="G586" s="1"/>
  <c r="AB586"/>
  <c r="V578"/>
  <c r="G578" s="1"/>
  <c r="AB578"/>
  <c r="V570"/>
  <c r="G570" s="1"/>
  <c r="AB570"/>
  <c r="AB566"/>
  <c r="V566"/>
  <c r="G566" s="1"/>
  <c r="V562"/>
  <c r="G562" s="1"/>
  <c r="AB562"/>
  <c r="V558"/>
  <c r="G558" s="1"/>
  <c r="AB558"/>
  <c r="V546"/>
  <c r="G546" s="1"/>
  <c r="AB546"/>
  <c r="V542"/>
  <c r="G542" s="1"/>
  <c r="AB542"/>
  <c r="V538"/>
  <c r="G538" s="1"/>
  <c r="AB538"/>
  <c r="V534"/>
  <c r="E534" s="1"/>
  <c r="X534" s="1"/>
  <c r="AB534"/>
  <c r="V530"/>
  <c r="I530" s="1"/>
  <c r="AB530"/>
  <c r="V526"/>
  <c r="G526" s="1"/>
  <c r="AB526"/>
  <c r="V522"/>
  <c r="G522" s="1"/>
  <c r="AB522"/>
  <c r="AB510"/>
  <c r="V510"/>
  <c r="E510" s="1"/>
  <c r="X510" s="1"/>
  <c r="AB502"/>
  <c r="V502"/>
  <c r="V498"/>
  <c r="I498" s="1"/>
  <c r="AB498"/>
  <c r="AB494"/>
  <c r="V494"/>
  <c r="V490"/>
  <c r="G490" s="1"/>
  <c r="AB490"/>
  <c r="V486"/>
  <c r="G486" s="1"/>
  <c r="AB486"/>
  <c r="V482"/>
  <c r="H482" s="1"/>
  <c r="AB482"/>
  <c r="V474"/>
  <c r="G474" s="1"/>
  <c r="AB474"/>
  <c r="AB470"/>
  <c r="V470"/>
  <c r="G470" s="1"/>
  <c r="AB466"/>
  <c r="V466"/>
  <c r="V462"/>
  <c r="G462" s="1"/>
  <c r="AB462"/>
  <c r="V458"/>
  <c r="G458" s="1"/>
  <c r="AB458"/>
  <c r="V442"/>
  <c r="G442" s="1"/>
  <c r="AB442"/>
  <c r="AB438"/>
  <c r="V438"/>
  <c r="V434"/>
  <c r="I434" s="1"/>
  <c r="AB434"/>
  <c r="V430"/>
  <c r="G430" s="1"/>
  <c r="AB430"/>
  <c r="V426"/>
  <c r="H426" s="1"/>
  <c r="AB426"/>
  <c r="AB422"/>
  <c r="V422"/>
  <c r="H422" s="1"/>
  <c r="AB418"/>
  <c r="V418"/>
  <c r="E418" s="1"/>
  <c r="X418" s="1"/>
  <c r="AB414"/>
  <c r="V414"/>
  <c r="J414" s="1"/>
  <c r="V410"/>
  <c r="H410" s="1"/>
  <c r="AB410"/>
  <c r="AB406"/>
  <c r="V406"/>
  <c r="J406" s="1"/>
  <c r="V398"/>
  <c r="F398" s="1"/>
  <c r="AB398"/>
  <c r="V394"/>
  <c r="R394" s="1"/>
  <c r="AB394"/>
  <c r="V386"/>
  <c r="G386" s="1"/>
  <c r="AB386"/>
  <c r="AB382"/>
  <c r="V382"/>
  <c r="V378"/>
  <c r="I378" s="1"/>
  <c r="AB378"/>
  <c r="V370"/>
  <c r="R370" s="1"/>
  <c r="AB370"/>
  <c r="V362"/>
  <c r="E362" s="1"/>
  <c r="X362" s="1"/>
  <c r="AB362"/>
  <c r="V358"/>
  <c r="R358" s="1"/>
  <c r="AB358"/>
  <c r="T2454"/>
  <c r="AB2454"/>
  <c r="T2446"/>
  <c r="S2446"/>
  <c r="T2442"/>
  <c r="AB2442"/>
  <c r="T2438"/>
  <c r="S2438"/>
  <c r="AB2438"/>
  <c r="T2434"/>
  <c r="AB2434"/>
  <c r="T2430"/>
  <c r="S2430"/>
  <c r="AB2430"/>
  <c r="T2426"/>
  <c r="S2426"/>
  <c r="T2422"/>
  <c r="S2422"/>
  <c r="AB2422"/>
  <c r="T2418"/>
  <c r="S2418"/>
  <c r="T2414"/>
  <c r="S2414"/>
  <c r="T2410"/>
  <c r="S2410"/>
  <c r="T2402"/>
  <c r="AB2402"/>
  <c r="S2402"/>
  <c r="T2398"/>
  <c r="S2398"/>
  <c r="T2394"/>
  <c r="S2394"/>
  <c r="T2390"/>
  <c r="S2390"/>
  <c r="AB2390"/>
  <c r="T2386"/>
  <c r="S2386"/>
  <c r="AB2386"/>
  <c r="T2382"/>
  <c r="S2382"/>
  <c r="T2378"/>
  <c r="AB2378"/>
  <c r="S2378"/>
  <c r="T2374"/>
  <c r="S2374"/>
  <c r="AB2374"/>
  <c r="T2370"/>
  <c r="AB2370"/>
  <c r="S2370"/>
  <c r="T2366"/>
  <c r="AB2366"/>
  <c r="T2362"/>
  <c r="S2362"/>
  <c r="AB2362"/>
  <c r="T2358"/>
  <c r="S2358"/>
  <c r="AB2358"/>
  <c r="T2354"/>
  <c r="AB2354"/>
  <c r="S2354"/>
  <c r="T2350"/>
  <c r="S2350"/>
  <c r="AB2350"/>
  <c r="T2346"/>
  <c r="AB2346"/>
  <c r="S2346"/>
  <c r="T2338"/>
  <c r="S2338"/>
  <c r="AB2338"/>
  <c r="T2334"/>
  <c r="S2334"/>
  <c r="T2330"/>
  <c r="S2330"/>
  <c r="T2326"/>
  <c r="S2326"/>
  <c r="AB2326"/>
  <c r="T2314"/>
  <c r="AB2314"/>
  <c r="T2310"/>
  <c r="AB2310"/>
  <c r="T2306"/>
  <c r="S2306"/>
  <c r="AB2306"/>
  <c r="T2302"/>
  <c r="S2302"/>
  <c r="T2298"/>
  <c r="S2298"/>
  <c r="AB2298"/>
  <c r="T2294"/>
  <c r="S2294"/>
  <c r="T2286"/>
  <c r="AB2286"/>
  <c r="T2282"/>
  <c r="S2282"/>
  <c r="AB2282"/>
  <c r="T2278"/>
  <c r="S2278"/>
  <c r="AB2278"/>
  <c r="T2274"/>
  <c r="S2274"/>
  <c r="T2270"/>
  <c r="S2270"/>
  <c r="AB2270"/>
  <c r="T2266"/>
  <c r="S2266"/>
  <c r="AB2266"/>
  <c r="T2262"/>
  <c r="AB2262"/>
  <c r="S2262"/>
  <c r="T2258"/>
  <c r="S2258"/>
  <c r="AB2258"/>
  <c r="T2254"/>
  <c r="S2254"/>
  <c r="AB2254"/>
  <c r="T2250"/>
  <c r="S2250"/>
  <c r="T2246"/>
  <c r="S2246"/>
  <c r="AB2246"/>
  <c r="T2242"/>
  <c r="S2242"/>
  <c r="T2238"/>
  <c r="AB2238"/>
  <c r="S2238"/>
  <c r="T2234"/>
  <c r="S2234"/>
  <c r="T2226"/>
  <c r="AB2226"/>
  <c r="S2226"/>
  <c r="T2222"/>
  <c r="AB2222"/>
  <c r="S2222"/>
  <c r="T2218"/>
  <c r="AB2218"/>
  <c r="T2210"/>
  <c r="AB2210"/>
  <c r="S2210"/>
  <c r="T2206"/>
  <c r="S2206"/>
  <c r="T2202"/>
  <c r="AB2202"/>
  <c r="T2198"/>
  <c r="S2198"/>
  <c r="AB2198"/>
  <c r="T2190"/>
  <c r="S2190"/>
  <c r="T2186"/>
  <c r="S2186"/>
  <c r="AB2186"/>
  <c r="T2182"/>
  <c r="S2182"/>
  <c r="T2178"/>
  <c r="S2178"/>
  <c r="T2174"/>
  <c r="AB2174"/>
  <c r="T2170"/>
  <c r="S2170"/>
  <c r="AB2170"/>
  <c r="T2166"/>
  <c r="AB2166"/>
  <c r="T2162"/>
  <c r="AB2162"/>
  <c r="T2158"/>
  <c r="AB2158"/>
  <c r="S2158"/>
  <c r="T2154"/>
  <c r="S2154"/>
  <c r="T2150"/>
  <c r="S2150"/>
  <c r="AB2150"/>
  <c r="T2146"/>
  <c r="S2146"/>
  <c r="AB2146"/>
  <c r="T2142"/>
  <c r="AB2142"/>
  <c r="T2138"/>
  <c r="S2138"/>
  <c r="T2134"/>
  <c r="AB2134"/>
  <c r="S2134"/>
  <c r="T2130"/>
  <c r="S2130"/>
  <c r="AB2130"/>
  <c r="T2126"/>
  <c r="S2126"/>
  <c r="AB2126"/>
  <c r="T2122"/>
  <c r="S2122"/>
  <c r="AB2122"/>
  <c r="T2118"/>
  <c r="S2118"/>
  <c r="T2114"/>
  <c r="AB2114"/>
  <c r="S2114"/>
  <c r="T2110"/>
  <c r="S2110"/>
  <c r="AB2110"/>
  <c r="T2106"/>
  <c r="S2106"/>
  <c r="AB2106"/>
  <c r="T2102"/>
  <c r="S2102"/>
  <c r="AB2102"/>
  <c r="T2098"/>
  <c r="S2098"/>
  <c r="T2094"/>
  <c r="S2094"/>
  <c r="AB2094"/>
  <c r="T2090"/>
  <c r="S2090"/>
  <c r="AB2090"/>
  <c r="T2086"/>
  <c r="AB2086"/>
  <c r="S2086"/>
  <c r="T2082"/>
  <c r="AB2082"/>
  <c r="S2082"/>
  <c r="T2078"/>
  <c r="AB2078"/>
  <c r="S2078"/>
  <c r="T2074"/>
  <c r="AB2074"/>
  <c r="T2058"/>
  <c r="AB2058"/>
  <c r="T2054"/>
  <c r="AB2054"/>
  <c r="T2050"/>
  <c r="AB2050"/>
  <c r="S2050"/>
  <c r="T2046"/>
  <c r="AB2046"/>
  <c r="S2046"/>
  <c r="T2042"/>
  <c r="S2042"/>
  <c r="T2038"/>
  <c r="AB2038"/>
  <c r="T2034"/>
  <c r="AB2034"/>
  <c r="T2030"/>
  <c r="AB2030"/>
  <c r="S2030"/>
  <c r="T2026"/>
  <c r="AB2026"/>
  <c r="S2026"/>
  <c r="T2022"/>
  <c r="AB2022"/>
  <c r="T2018"/>
  <c r="AB2018"/>
  <c r="T2014"/>
  <c r="AB2014"/>
  <c r="S2014"/>
  <c r="T2010"/>
  <c r="AB2010"/>
  <c r="T2006"/>
  <c r="AB2006"/>
  <c r="T1990"/>
  <c r="S1990"/>
  <c r="AB1990"/>
  <c r="T1986"/>
  <c r="S1986"/>
  <c r="AB1986"/>
  <c r="T1970"/>
  <c r="S1970"/>
  <c r="AB1970"/>
  <c r="T1966"/>
  <c r="S1966"/>
  <c r="T1962"/>
  <c r="AB1962"/>
  <c r="T1958"/>
  <c r="S1958"/>
  <c r="AB1958"/>
  <c r="T1950"/>
  <c r="S1950"/>
  <c r="T1946"/>
  <c r="S1946"/>
  <c r="E769"/>
  <c r="X769" s="1"/>
  <c r="F769"/>
  <c r="I769"/>
  <c r="G577"/>
  <c r="F577"/>
  <c r="E513"/>
  <c r="X513" s="1"/>
  <c r="R513"/>
  <c r="J513"/>
  <c r="G385"/>
  <c r="R385"/>
  <c r="I1961"/>
  <c r="F737"/>
  <c r="R737"/>
  <c r="J673"/>
  <c r="E2180"/>
  <c r="X2180" s="1"/>
  <c r="R2180"/>
  <c r="G1881"/>
  <c r="I1881"/>
  <c r="E1689"/>
  <c r="X1689" s="1"/>
  <c r="F1689"/>
  <c r="G1432"/>
  <c r="H1432"/>
  <c r="E1344"/>
  <c r="X1344" s="1"/>
  <c r="R1344"/>
  <c r="E785"/>
  <c r="X785" s="1"/>
  <c r="F785"/>
  <c r="E657"/>
  <c r="X657" s="1"/>
  <c r="J657"/>
  <c r="E593"/>
  <c r="X593" s="1"/>
  <c r="J593"/>
  <c r="E401"/>
  <c r="X401" s="1"/>
  <c r="H401"/>
  <c r="I673"/>
  <c r="R417"/>
  <c r="F1149"/>
  <c r="H1281"/>
  <c r="E609"/>
  <c r="X609" s="1"/>
  <c r="R609"/>
  <c r="E545"/>
  <c r="X545" s="1"/>
  <c r="G545"/>
  <c r="J453"/>
  <c r="J869"/>
  <c r="G592"/>
  <c r="J1202"/>
  <c r="R373"/>
  <c r="R720"/>
  <c r="J789"/>
  <c r="G517"/>
  <c r="J1893"/>
  <c r="F1427"/>
  <c r="R797"/>
  <c r="I1941"/>
  <c r="G1541"/>
  <c r="H2464"/>
  <c r="R2464"/>
  <c r="J2464"/>
  <c r="J2453"/>
  <c r="R2453"/>
  <c r="R2442"/>
  <c r="H2442"/>
  <c r="J2437"/>
  <c r="F2437"/>
  <c r="I2437"/>
  <c r="H2416"/>
  <c r="J2416"/>
  <c r="R2416"/>
  <c r="I2389"/>
  <c r="H2389"/>
  <c r="E2368"/>
  <c r="X2368" s="1"/>
  <c r="H2368"/>
  <c r="F2368"/>
  <c r="E2304"/>
  <c r="X2304" s="1"/>
  <c r="H2304"/>
  <c r="I2304"/>
  <c r="F2304"/>
  <c r="R2277"/>
  <c r="I2277"/>
  <c r="F2277"/>
  <c r="J2277"/>
  <c r="E2272"/>
  <c r="X2272" s="1"/>
  <c r="I2272"/>
  <c r="J2272"/>
  <c r="R2272"/>
  <c r="H2272"/>
  <c r="J2256"/>
  <c r="F2256"/>
  <c r="I2256"/>
  <c r="G2229"/>
  <c r="H2229"/>
  <c r="J2229"/>
  <c r="I2229"/>
  <c r="I2202"/>
  <c r="J2202"/>
  <c r="E2165"/>
  <c r="X2165" s="1"/>
  <c r="I2165"/>
  <c r="J2165"/>
  <c r="F2165"/>
  <c r="H2165"/>
  <c r="E2144"/>
  <c r="X2144" s="1"/>
  <c r="H2144"/>
  <c r="J2144"/>
  <c r="R2144"/>
  <c r="F2144"/>
  <c r="E2101"/>
  <c r="X2101" s="1"/>
  <c r="R2101"/>
  <c r="F2101"/>
  <c r="J2101"/>
  <c r="E2096"/>
  <c r="X2096" s="1"/>
  <c r="F2096"/>
  <c r="R2096"/>
  <c r="E2080"/>
  <c r="X2080" s="1"/>
  <c r="H2080"/>
  <c r="J2080"/>
  <c r="R2080"/>
  <c r="F2080"/>
  <c r="E2064"/>
  <c r="X2064" s="1"/>
  <c r="H2064"/>
  <c r="F2064"/>
  <c r="F2026"/>
  <c r="R2026"/>
  <c r="E1984"/>
  <c r="X1984" s="1"/>
  <c r="R1984"/>
  <c r="I1984"/>
  <c r="J1984"/>
  <c r="F1973"/>
  <c r="H1973"/>
  <c r="I1973"/>
  <c r="R1973"/>
  <c r="E1952"/>
  <c r="X1952" s="1"/>
  <c r="H1952"/>
  <c r="J1952"/>
  <c r="R1952"/>
  <c r="E1936"/>
  <c r="X1936" s="1"/>
  <c r="R1936"/>
  <c r="F1936"/>
  <c r="I1936"/>
  <c r="J1936"/>
  <c r="G1925"/>
  <c r="I1925"/>
  <c r="F1925"/>
  <c r="R1925"/>
  <c r="H1909"/>
  <c r="J1909"/>
  <c r="R1909"/>
  <c r="F1909"/>
  <c r="E1888"/>
  <c r="X1888" s="1"/>
  <c r="H1888"/>
  <c r="R1888"/>
  <c r="F1888"/>
  <c r="I1888"/>
  <c r="R1877"/>
  <c r="J1877"/>
  <c r="H1877"/>
  <c r="E1856"/>
  <c r="X1856" s="1"/>
  <c r="I1856"/>
  <c r="H1856"/>
  <c r="R1856"/>
  <c r="F1856"/>
  <c r="E1845"/>
  <c r="X1845" s="1"/>
  <c r="I1845"/>
  <c r="H1845"/>
  <c r="E1824"/>
  <c r="X1824" s="1"/>
  <c r="J1824"/>
  <c r="R1824"/>
  <c r="F1824"/>
  <c r="I1824"/>
  <c r="H1824"/>
  <c r="R1808"/>
  <c r="F1808"/>
  <c r="J1776"/>
  <c r="R1776"/>
  <c r="I1776"/>
  <c r="I1770"/>
  <c r="E1733"/>
  <c r="X1733" s="1"/>
  <c r="F1733"/>
  <c r="I1733"/>
  <c r="J1733"/>
  <c r="E1728"/>
  <c r="X1728" s="1"/>
  <c r="F1728"/>
  <c r="R1728"/>
  <c r="H1717"/>
  <c r="F1717"/>
  <c r="I1717"/>
  <c r="I1690"/>
  <c r="E1685"/>
  <c r="X1685" s="1"/>
  <c r="I1685"/>
  <c r="R1685"/>
  <c r="H1685"/>
  <c r="E1664"/>
  <c r="X1664" s="1"/>
  <c r="I1664"/>
  <c r="H1664"/>
  <c r="E1653"/>
  <c r="X1653" s="1"/>
  <c r="J1653"/>
  <c r="F1653"/>
  <c r="R1653"/>
  <c r="H1653"/>
  <c r="E1632"/>
  <c r="X1632" s="1"/>
  <c r="R1632"/>
  <c r="F1632"/>
  <c r="I1632"/>
  <c r="J1632"/>
  <c r="G1621"/>
  <c r="I1621"/>
  <c r="R1621"/>
  <c r="H1621"/>
  <c r="E1605"/>
  <c r="X1605" s="1"/>
  <c r="H1605"/>
  <c r="J1605"/>
  <c r="R1605"/>
  <c r="F1605"/>
  <c r="H1594"/>
  <c r="E1589"/>
  <c r="X1589" s="1"/>
  <c r="H1589"/>
  <c r="R1589"/>
  <c r="F1589"/>
  <c r="J1573"/>
  <c r="I1573"/>
  <c r="E1557"/>
  <c r="X1557" s="1"/>
  <c r="I1557"/>
  <c r="R1557"/>
  <c r="F1557"/>
  <c r="H1557"/>
  <c r="E1536"/>
  <c r="X1536" s="1"/>
  <c r="R1536"/>
  <c r="I1536"/>
  <c r="J1536"/>
  <c r="E1509"/>
  <c r="X1509" s="1"/>
  <c r="H1509"/>
  <c r="F1509"/>
  <c r="G1488"/>
  <c r="F1488"/>
  <c r="G1472"/>
  <c r="F1472"/>
  <c r="J1472"/>
  <c r="F1461"/>
  <c r="R1461"/>
  <c r="J1445"/>
  <c r="F1445"/>
  <c r="H1445"/>
  <c r="G1433"/>
  <c r="J1433"/>
  <c r="H1397"/>
  <c r="J1397"/>
  <c r="R1397"/>
  <c r="F1397"/>
  <c r="E1389"/>
  <c r="X1389" s="1"/>
  <c r="F1389"/>
  <c r="E1377"/>
  <c r="X1377" s="1"/>
  <c r="H1377"/>
  <c r="I1377"/>
  <c r="R1377"/>
  <c r="J1350"/>
  <c r="J1345"/>
  <c r="R1345"/>
  <c r="R1333"/>
  <c r="I1333"/>
  <c r="J1333"/>
  <c r="F1301"/>
  <c r="J1301"/>
  <c r="R1301"/>
  <c r="E1288"/>
  <c r="X1288" s="1"/>
  <c r="J1288"/>
  <c r="I1288"/>
  <c r="F1288"/>
  <c r="I1250"/>
  <c r="J1250"/>
  <c r="H1224"/>
  <c r="R1224"/>
  <c r="G1181"/>
  <c r="F1181"/>
  <c r="J1181"/>
  <c r="H1181"/>
  <c r="I1181"/>
  <c r="F1169"/>
  <c r="R1169"/>
  <c r="J1169"/>
  <c r="H1169"/>
  <c r="E1161"/>
  <c r="X1161" s="1"/>
  <c r="J1161"/>
  <c r="H1161"/>
  <c r="I1161"/>
  <c r="E1144"/>
  <c r="X1144" s="1"/>
  <c r="I1144"/>
  <c r="J1144"/>
  <c r="R1129"/>
  <c r="J1129"/>
  <c r="H1129"/>
  <c r="G1112"/>
  <c r="F1112"/>
  <c r="H1101"/>
  <c r="R1101"/>
  <c r="I1101"/>
  <c r="F1101"/>
  <c r="E1096"/>
  <c r="X1096" s="1"/>
  <c r="I1096"/>
  <c r="F1096"/>
  <c r="J1096"/>
  <c r="R1096"/>
  <c r="E1085"/>
  <c r="X1085" s="1"/>
  <c r="H1085"/>
  <c r="J1085"/>
  <c r="F1085"/>
  <c r="E1080"/>
  <c r="X1080" s="1"/>
  <c r="H1080"/>
  <c r="R1080"/>
  <c r="I1080"/>
  <c r="J1080"/>
  <c r="G1064"/>
  <c r="I1064"/>
  <c r="R1053"/>
  <c r="I1053"/>
  <c r="G1048"/>
  <c r="R1048"/>
  <c r="G1032"/>
  <c r="R1032"/>
  <c r="J1032"/>
  <c r="I1032"/>
  <c r="H1032"/>
  <c r="I1021"/>
  <c r="H1021"/>
  <c r="J1021"/>
  <c r="J1016"/>
  <c r="F1016"/>
  <c r="H1016"/>
  <c r="R1016"/>
  <c r="G1000"/>
  <c r="F1000"/>
  <c r="I1000"/>
  <c r="J1000"/>
  <c r="H1000"/>
  <c r="F989"/>
  <c r="R989"/>
  <c r="I984"/>
  <c r="R984"/>
  <c r="R968"/>
  <c r="H968"/>
  <c r="J968"/>
  <c r="R957"/>
  <c r="J957"/>
  <c r="E952"/>
  <c r="X952" s="1"/>
  <c r="J952"/>
  <c r="F952"/>
  <c r="R952"/>
  <c r="I946"/>
  <c r="H946"/>
  <c r="G936"/>
  <c r="H936"/>
  <c r="F936"/>
  <c r="J925"/>
  <c r="F925"/>
  <c r="I925"/>
  <c r="G920"/>
  <c r="F920"/>
  <c r="I920"/>
  <c r="R920"/>
  <c r="I904"/>
  <c r="R904"/>
  <c r="R877"/>
  <c r="H877"/>
  <c r="J877"/>
  <c r="R872"/>
  <c r="F872"/>
  <c r="I872"/>
  <c r="H861"/>
  <c r="I861"/>
  <c r="R861"/>
  <c r="F861"/>
  <c r="G856"/>
  <c r="R856"/>
  <c r="H856"/>
  <c r="F856"/>
  <c r="H845"/>
  <c r="F845"/>
  <c r="J845"/>
  <c r="R845"/>
  <c r="F840"/>
  <c r="J840"/>
  <c r="J829"/>
  <c r="F829"/>
  <c r="H829"/>
  <c r="I829"/>
  <c r="E824"/>
  <c r="X824" s="1"/>
  <c r="I824"/>
  <c r="J824"/>
  <c r="J813"/>
  <c r="R813"/>
  <c r="H813"/>
  <c r="I813"/>
  <c r="G808"/>
  <c r="R808"/>
  <c r="I808"/>
  <c r="J808"/>
  <c r="F797"/>
  <c r="I797"/>
  <c r="G792"/>
  <c r="R792"/>
  <c r="J792"/>
  <c r="F792"/>
  <c r="I781"/>
  <c r="H781"/>
  <c r="F781"/>
  <c r="R781"/>
  <c r="J781"/>
  <c r="F765"/>
  <c r="R765"/>
  <c r="I765"/>
  <c r="H765"/>
  <c r="G760"/>
  <c r="R760"/>
  <c r="H760"/>
  <c r="J760"/>
  <c r="F749"/>
  <c r="R749"/>
  <c r="H749"/>
  <c r="J749"/>
  <c r="G744"/>
  <c r="I744"/>
  <c r="F744"/>
  <c r="H744"/>
  <c r="F733"/>
  <c r="R733"/>
  <c r="J733"/>
  <c r="I733"/>
  <c r="H733"/>
  <c r="G728"/>
  <c r="I728"/>
  <c r="F728"/>
  <c r="H728"/>
  <c r="I717"/>
  <c r="F717"/>
  <c r="F712"/>
  <c r="J712"/>
  <c r="J701"/>
  <c r="H701"/>
  <c r="I701"/>
  <c r="R701"/>
  <c r="G696"/>
  <c r="J696"/>
  <c r="F696"/>
  <c r="I696"/>
  <c r="I685"/>
  <c r="R685"/>
  <c r="F685"/>
  <c r="H685"/>
  <c r="J680"/>
  <c r="I680"/>
  <c r="R669"/>
  <c r="I669"/>
  <c r="F669"/>
  <c r="H669"/>
  <c r="G664"/>
  <c r="F664"/>
  <c r="I664"/>
  <c r="J664"/>
  <c r="H653"/>
  <c r="I653"/>
  <c r="J653"/>
  <c r="R653"/>
  <c r="I637"/>
  <c r="R637"/>
  <c r="F637"/>
  <c r="R621"/>
  <c r="F621"/>
  <c r="I621"/>
  <c r="J621"/>
  <c r="H621"/>
  <c r="I610"/>
  <c r="J610"/>
  <c r="H610"/>
  <c r="F605"/>
  <c r="H605"/>
  <c r="I605"/>
  <c r="J605"/>
  <c r="F589"/>
  <c r="J589"/>
  <c r="R589"/>
  <c r="I573"/>
  <c r="F573"/>
  <c r="H573"/>
  <c r="J573"/>
  <c r="H557"/>
  <c r="F557"/>
  <c r="J557"/>
  <c r="I541"/>
  <c r="H541"/>
  <c r="F541"/>
  <c r="J541"/>
  <c r="J525"/>
  <c r="F525"/>
  <c r="H525"/>
  <c r="I520"/>
  <c r="R520"/>
  <c r="H509"/>
  <c r="F509"/>
  <c r="R509"/>
  <c r="I509"/>
  <c r="H493"/>
  <c r="I493"/>
  <c r="G488"/>
  <c r="R488"/>
  <c r="F477"/>
  <c r="H477"/>
  <c r="I477"/>
  <c r="I461"/>
  <c r="F461"/>
  <c r="J461"/>
  <c r="R461"/>
  <c r="R445"/>
  <c r="H445"/>
  <c r="I445"/>
  <c r="I429"/>
  <c r="J429"/>
  <c r="F429"/>
  <c r="H429"/>
  <c r="J424"/>
  <c r="H424"/>
  <c r="R424"/>
  <c r="F413"/>
  <c r="R413"/>
  <c r="I413"/>
  <c r="J413"/>
  <c r="J408"/>
  <c r="F408"/>
  <c r="H397"/>
  <c r="R397"/>
  <c r="I397"/>
  <c r="J397"/>
  <c r="E392"/>
  <c r="X392" s="1"/>
  <c r="R392"/>
  <c r="F392"/>
  <c r="J392"/>
  <c r="H392"/>
  <c r="I392"/>
  <c r="R381"/>
  <c r="H381"/>
  <c r="F381"/>
  <c r="J381"/>
  <c r="F376"/>
  <c r="R376"/>
  <c r="I376"/>
  <c r="R365"/>
  <c r="H365"/>
  <c r="F365"/>
  <c r="I365"/>
  <c r="J365"/>
  <c r="E360"/>
  <c r="X360" s="1"/>
  <c r="F360"/>
  <c r="H360"/>
  <c r="E2469"/>
  <c r="X2469" s="1"/>
  <c r="J2469"/>
  <c r="F2469"/>
  <c r="H2469"/>
  <c r="I2469"/>
  <c r="E2448"/>
  <c r="X2448" s="1"/>
  <c r="H2448"/>
  <c r="I2448"/>
  <c r="J2448"/>
  <c r="F2448"/>
  <c r="J2421"/>
  <c r="R2421"/>
  <c r="I2421"/>
  <c r="F2421"/>
  <c r="R2373"/>
  <c r="F2373"/>
  <c r="I2373"/>
  <c r="J2373"/>
  <c r="E2357"/>
  <c r="X2357" s="1"/>
  <c r="J2357"/>
  <c r="F2357"/>
  <c r="R2357"/>
  <c r="I2357"/>
  <c r="E2352"/>
  <c r="X2352" s="1"/>
  <c r="H2352"/>
  <c r="J2352"/>
  <c r="I2352"/>
  <c r="E2341"/>
  <c r="X2341" s="1"/>
  <c r="R2341"/>
  <c r="I2341"/>
  <c r="J2341"/>
  <c r="E2336"/>
  <c r="X2336" s="1"/>
  <c r="I2336"/>
  <c r="J2336"/>
  <c r="F2336"/>
  <c r="H2336"/>
  <c r="E2325"/>
  <c r="X2325" s="1"/>
  <c r="F2325"/>
  <c r="H2325"/>
  <c r="J2325"/>
  <c r="R2325"/>
  <c r="E2309"/>
  <c r="X2309" s="1"/>
  <c r="I2309"/>
  <c r="H2309"/>
  <c r="R2245"/>
  <c r="I2245"/>
  <c r="J2245"/>
  <c r="E2213"/>
  <c r="X2213" s="1"/>
  <c r="J2213"/>
  <c r="H2213"/>
  <c r="I2213"/>
  <c r="E2208"/>
  <c r="X2208" s="1"/>
  <c r="F2208"/>
  <c r="I2208"/>
  <c r="J2208"/>
  <c r="H2197"/>
  <c r="R2197"/>
  <c r="J2197"/>
  <c r="F2197"/>
  <c r="E2192"/>
  <c r="X2192" s="1"/>
  <c r="I2192"/>
  <c r="F2192"/>
  <c r="R2192"/>
  <c r="H2192"/>
  <c r="E2160"/>
  <c r="X2160" s="1"/>
  <c r="I2160"/>
  <c r="F2160"/>
  <c r="R2160"/>
  <c r="H2160"/>
  <c r="G2149"/>
  <c r="I2149"/>
  <c r="R2149"/>
  <c r="H2149"/>
  <c r="R2117"/>
  <c r="F2117"/>
  <c r="I2117"/>
  <c r="J2117"/>
  <c r="E2069"/>
  <c r="X2069" s="1"/>
  <c r="J2069"/>
  <c r="H2069"/>
  <c r="I2069"/>
  <c r="E2048"/>
  <c r="X2048" s="1"/>
  <c r="H2048"/>
  <c r="J2048"/>
  <c r="R2048"/>
  <c r="G2037"/>
  <c r="H2037"/>
  <c r="J2037"/>
  <c r="R2037"/>
  <c r="E2032"/>
  <c r="X2032" s="1"/>
  <c r="I2032"/>
  <c r="F2032"/>
  <c r="R2032"/>
  <c r="H2032"/>
  <c r="R2021"/>
  <c r="I2021"/>
  <c r="J2021"/>
  <c r="E2016"/>
  <c r="X2016" s="1"/>
  <c r="R2016"/>
  <c r="I2016"/>
  <c r="F2016"/>
  <c r="J2016"/>
  <c r="H2005"/>
  <c r="J2005"/>
  <c r="E2000"/>
  <c r="X2000" s="1"/>
  <c r="J2000"/>
  <c r="I2000"/>
  <c r="F2000"/>
  <c r="H2000"/>
  <c r="R2000"/>
  <c r="J1989"/>
  <c r="F1989"/>
  <c r="E1968"/>
  <c r="X1968" s="1"/>
  <c r="I1968"/>
  <c r="R1968"/>
  <c r="H1968"/>
  <c r="G1957"/>
  <c r="R1957"/>
  <c r="H1904"/>
  <c r="J1904"/>
  <c r="R1904"/>
  <c r="E1893"/>
  <c r="X1893" s="1"/>
  <c r="F1893"/>
  <c r="H1893"/>
  <c r="R1893"/>
  <c r="E1872"/>
  <c r="X1872" s="1"/>
  <c r="I1872"/>
  <c r="H1872"/>
  <c r="R1872"/>
  <c r="F1872"/>
  <c r="E1840"/>
  <c r="X1840" s="1"/>
  <c r="R1840"/>
  <c r="F1840"/>
  <c r="J1840"/>
  <c r="H1840"/>
  <c r="E1792"/>
  <c r="X1792" s="1"/>
  <c r="R1792"/>
  <c r="I1792"/>
  <c r="F1792"/>
  <c r="J1792"/>
  <c r="R1781"/>
  <c r="F1781"/>
  <c r="H1781"/>
  <c r="I1781"/>
  <c r="E1712"/>
  <c r="X1712" s="1"/>
  <c r="H1712"/>
  <c r="J1712"/>
  <c r="R1712"/>
  <c r="F1712"/>
  <c r="E1669"/>
  <c r="X1669" s="1"/>
  <c r="I1669"/>
  <c r="R1669"/>
  <c r="H1669"/>
  <c r="H1637"/>
  <c r="R1637"/>
  <c r="E1616"/>
  <c r="X1616" s="1"/>
  <c r="J1616"/>
  <c r="I1616"/>
  <c r="J1525"/>
  <c r="I1525"/>
  <c r="G1504"/>
  <c r="F1504"/>
  <c r="R1504"/>
  <c r="E1493"/>
  <c r="X1493" s="1"/>
  <c r="I1493"/>
  <c r="J1493"/>
  <c r="H1493"/>
  <c r="E1477"/>
  <c r="X1477" s="1"/>
  <c r="H1477"/>
  <c r="R1477"/>
  <c r="F1477"/>
  <c r="G1456"/>
  <c r="R1456"/>
  <c r="F1456"/>
  <c r="F1440"/>
  <c r="J1440"/>
  <c r="R1440"/>
  <c r="E1421"/>
  <c r="X1421" s="1"/>
  <c r="F1421"/>
  <c r="I1421"/>
  <c r="E1414"/>
  <c r="X1414" s="1"/>
  <c r="J1414"/>
  <c r="R1414"/>
  <c r="F1414"/>
  <c r="H1414"/>
  <c r="E1357"/>
  <c r="X1357" s="1"/>
  <c r="J1357"/>
  <c r="I1357"/>
  <c r="F1357"/>
  <c r="E1325"/>
  <c r="X1325" s="1"/>
  <c r="H1325"/>
  <c r="F1325"/>
  <c r="F1294"/>
  <c r="E1277"/>
  <c r="X1277" s="1"/>
  <c r="F1277"/>
  <c r="J1277"/>
  <c r="R1277"/>
  <c r="E1256"/>
  <c r="X1256" s="1"/>
  <c r="R1256"/>
  <c r="J1256"/>
  <c r="F1230"/>
  <c r="E1192"/>
  <c r="X1192" s="1"/>
  <c r="J1192"/>
  <c r="F1192"/>
  <c r="I1192"/>
  <c r="E1174"/>
  <c r="X1174" s="1"/>
  <c r="F1174"/>
  <c r="H909"/>
  <c r="H1541"/>
  <c r="I1409"/>
  <c r="I1648"/>
  <c r="F2112"/>
  <c r="H2128"/>
  <c r="H2240"/>
  <c r="I2400"/>
  <c r="I552"/>
  <c r="J1005"/>
  <c r="F1069"/>
  <c r="I1696"/>
  <c r="J2176"/>
  <c r="F888"/>
  <c r="F1680"/>
  <c r="R1680"/>
  <c r="J1920"/>
  <c r="F2181"/>
  <c r="J2181"/>
  <c r="F776"/>
  <c r="J1520"/>
  <c r="I1520"/>
  <c r="H1552"/>
  <c r="R1584"/>
  <c r="F1797"/>
  <c r="H1600"/>
  <c r="I1760"/>
  <c r="H1760"/>
  <c r="J2261"/>
  <c r="F2405"/>
  <c r="I973"/>
  <c r="I1313"/>
  <c r="J2133"/>
  <c r="I2288"/>
  <c r="J568"/>
  <c r="H600"/>
  <c r="F616"/>
  <c r="H1568"/>
  <c r="R1765"/>
  <c r="J1765"/>
  <c r="J1744"/>
  <c r="I2224"/>
  <c r="R2384"/>
  <c r="R2432"/>
  <c r="I440"/>
  <c r="R824"/>
  <c r="I989"/>
  <c r="F1053"/>
  <c r="F1129"/>
  <c r="F1573"/>
  <c r="R1144"/>
  <c r="J1509"/>
  <c r="F1616"/>
  <c r="J2096"/>
  <c r="F2389"/>
  <c r="J2304"/>
  <c r="R2368"/>
  <c r="R610"/>
  <c r="R1421"/>
  <c r="I877"/>
  <c r="F1256"/>
  <c r="H1288"/>
  <c r="H1525"/>
  <c r="R1493"/>
  <c r="J1325"/>
  <c r="I1589"/>
  <c r="I1728"/>
  <c r="J1845"/>
  <c r="H957"/>
  <c r="R1085"/>
  <c r="I2080"/>
  <c r="I2144"/>
  <c r="R2165"/>
  <c r="F1250"/>
  <c r="F1080"/>
  <c r="I2197"/>
  <c r="F968"/>
  <c r="I408"/>
  <c r="R936"/>
  <c r="R722"/>
  <c r="R1250"/>
  <c r="R360"/>
  <c r="I1016"/>
  <c r="R2448"/>
  <c r="F2245"/>
  <c r="R2256"/>
  <c r="H2208"/>
  <c r="R2213"/>
  <c r="H1984"/>
  <c r="I1952"/>
  <c r="H2021"/>
  <c r="I1904"/>
  <c r="J1872"/>
  <c r="J1856"/>
  <c r="J1621"/>
  <c r="R1488"/>
  <c r="I1414"/>
  <c r="I1477"/>
  <c r="I1440"/>
  <c r="H1440"/>
  <c r="F1377"/>
  <c r="J861"/>
  <c r="R829"/>
  <c r="F653"/>
  <c r="J744"/>
  <c r="F760"/>
  <c r="I792"/>
  <c r="I589"/>
  <c r="I525"/>
  <c r="R429"/>
  <c r="I1877"/>
  <c r="R1813"/>
  <c r="F493"/>
  <c r="F701"/>
  <c r="J509"/>
  <c r="I381"/>
  <c r="J1504"/>
  <c r="R1350"/>
  <c r="G1753"/>
  <c r="C2" i="6"/>
  <c r="J2012" i="5"/>
  <c r="H1980"/>
  <c r="I1948"/>
  <c r="F1889"/>
  <c r="J2049"/>
  <c r="J1788"/>
  <c r="R1697"/>
  <c r="H1836"/>
  <c r="F1793"/>
  <c r="R1601"/>
  <c r="F1489"/>
  <c r="I1457"/>
  <c r="F1452"/>
  <c r="H1320"/>
  <c r="R1309"/>
  <c r="R1092"/>
  <c r="F1468"/>
  <c r="H1157"/>
  <c r="H1152"/>
  <c r="I1585"/>
  <c r="I1289"/>
  <c r="R1225"/>
  <c r="H1097"/>
  <c r="F1125"/>
  <c r="J1125"/>
  <c r="J1120"/>
  <c r="I1113"/>
  <c r="I900"/>
  <c r="R916"/>
  <c r="F873"/>
  <c r="R873"/>
  <c r="R852"/>
  <c r="R841"/>
  <c r="R820"/>
  <c r="I889"/>
  <c r="I825"/>
  <c r="R772"/>
  <c r="R809"/>
  <c r="H772"/>
  <c r="F884"/>
  <c r="R884"/>
  <c r="H756"/>
  <c r="H697"/>
  <c r="I692"/>
  <c r="R681"/>
  <c r="I617"/>
  <c r="I585"/>
  <c r="H633"/>
  <c r="H601"/>
  <c r="H569"/>
  <c r="J500"/>
  <c r="I441"/>
  <c r="H500"/>
  <c r="H468"/>
  <c r="F505"/>
  <c r="J2417"/>
  <c r="F2097"/>
  <c r="H2221"/>
  <c r="I2013"/>
  <c r="H1969"/>
  <c r="I1933"/>
  <c r="I1789"/>
  <c r="I1857"/>
  <c r="I1953"/>
  <c r="J1805"/>
  <c r="R1713"/>
  <c r="J1076"/>
  <c r="F964"/>
  <c r="I757"/>
  <c r="I665"/>
  <c r="R757"/>
  <c r="F916"/>
  <c r="F713"/>
  <c r="H789"/>
  <c r="R633"/>
  <c r="F1024"/>
  <c r="J533"/>
  <c r="R473"/>
  <c r="H505"/>
  <c r="F741"/>
  <c r="J485"/>
  <c r="J793"/>
  <c r="R517"/>
  <c r="H389"/>
  <c r="H361"/>
  <c r="R725"/>
  <c r="F405"/>
  <c r="R377"/>
  <c r="I373"/>
  <c r="F585"/>
  <c r="R393"/>
  <c r="F1309"/>
  <c r="F677"/>
  <c r="J821"/>
  <c r="R549"/>
  <c r="J1485"/>
  <c r="R405"/>
  <c r="J825"/>
  <c r="H1265"/>
  <c r="G2049"/>
  <c r="G533"/>
  <c r="G405"/>
  <c r="I2012"/>
  <c r="R1980"/>
  <c r="H1948"/>
  <c r="R1889"/>
  <c r="I2049"/>
  <c r="J1729"/>
  <c r="I1788"/>
  <c r="F1836"/>
  <c r="R1836"/>
  <c r="J1793"/>
  <c r="J1697"/>
  <c r="H1697"/>
  <c r="J1617"/>
  <c r="H1457"/>
  <c r="R1452"/>
  <c r="F1484"/>
  <c r="J1500"/>
  <c r="R1320"/>
  <c r="J1309"/>
  <c r="R1028"/>
  <c r="R996"/>
  <c r="R964"/>
  <c r="F1500"/>
  <c r="R1468"/>
  <c r="H1352"/>
  <c r="I1076"/>
  <c r="I1012"/>
  <c r="F1302"/>
  <c r="F1157"/>
  <c r="R1152"/>
  <c r="H1585"/>
  <c r="F1289"/>
  <c r="J1265"/>
  <c r="J1225"/>
  <c r="F1097"/>
  <c r="J1113"/>
  <c r="J900"/>
  <c r="H932"/>
  <c r="R905"/>
  <c r="I916"/>
  <c r="I852"/>
  <c r="R793"/>
  <c r="I820"/>
  <c r="J745"/>
  <c r="J729"/>
  <c r="I809"/>
  <c r="I884"/>
  <c r="R692"/>
  <c r="R756"/>
  <c r="H676"/>
  <c r="R713"/>
  <c r="H681"/>
  <c r="J724"/>
  <c r="I569"/>
  <c r="H537"/>
  <c r="J468"/>
  <c r="I505"/>
  <c r="F441"/>
  <c r="F2408"/>
  <c r="R2417"/>
  <c r="R2273"/>
  <c r="H1933"/>
  <c r="F2001"/>
  <c r="H1953"/>
  <c r="J1713"/>
  <c r="J1266"/>
  <c r="H1202"/>
  <c r="J581"/>
  <c r="H900"/>
  <c r="F757"/>
  <c r="I713"/>
  <c r="R505"/>
  <c r="J441"/>
  <c r="J693"/>
  <c r="R485"/>
  <c r="F389"/>
  <c r="I725"/>
  <c r="R421"/>
  <c r="I377"/>
  <c r="H373"/>
  <c r="F393"/>
  <c r="F1040"/>
  <c r="F549"/>
  <c r="G2184"/>
  <c r="G853"/>
  <c r="G1532"/>
  <c r="G1441"/>
  <c r="R1113"/>
  <c r="I729"/>
  <c r="G1633"/>
  <c r="G1489"/>
  <c r="G1344"/>
  <c r="R2204"/>
  <c r="J1516"/>
  <c r="B71" i="4"/>
  <c r="A52" i="6" s="1"/>
  <c r="G1084" i="5"/>
  <c r="J1084"/>
  <c r="R1084"/>
  <c r="E1036"/>
  <c r="X1036" s="1"/>
  <c r="I1036"/>
  <c r="G972"/>
  <c r="R972"/>
  <c r="I940"/>
  <c r="R940"/>
  <c r="G924"/>
  <c r="I924"/>
  <c r="R924"/>
  <c r="F924"/>
  <c r="E908"/>
  <c r="X908" s="1"/>
  <c r="I908"/>
  <c r="R908"/>
  <c r="V2407"/>
  <c r="F2407" s="1"/>
  <c r="AB2407"/>
  <c r="V2403"/>
  <c r="J2403" s="1"/>
  <c r="AB2403"/>
  <c r="V2395"/>
  <c r="G2395" s="1"/>
  <c r="AB2395"/>
  <c r="V2391"/>
  <c r="G2391" s="1"/>
  <c r="AB2391"/>
  <c r="V2379"/>
  <c r="AB2379"/>
  <c r="V2375"/>
  <c r="G2375" s="1"/>
  <c r="AB2375"/>
  <c r="V2363"/>
  <c r="E2363" s="1"/>
  <c r="X2363" s="1"/>
  <c r="AB2363"/>
  <c r="H2355"/>
  <c r="J2355"/>
  <c r="E2323"/>
  <c r="X2323" s="1"/>
  <c r="F2323"/>
  <c r="V2319"/>
  <c r="F2319" s="1"/>
  <c r="AB2319"/>
  <c r="V2311"/>
  <c r="J2311" s="1"/>
  <c r="AB2311"/>
  <c r="I2307"/>
  <c r="J2307"/>
  <c r="I2303"/>
  <c r="F2303"/>
  <c r="V2291"/>
  <c r="G2291" s="1"/>
  <c r="AB2291"/>
  <c r="V2287"/>
  <c r="H2287" s="1"/>
  <c r="V2279"/>
  <c r="I2279" s="1"/>
  <c r="AB2279"/>
  <c r="V2271"/>
  <c r="F2271" s="1"/>
  <c r="AB2271"/>
  <c r="V2267"/>
  <c r="H2267" s="1"/>
  <c r="AB2267"/>
  <c r="V2259"/>
  <c r="R2259" s="1"/>
  <c r="AB2259"/>
  <c r="E2247"/>
  <c r="X2247" s="1"/>
  <c r="I2247"/>
  <c r="V2239"/>
  <c r="H2239" s="1"/>
  <c r="AB2239"/>
  <c r="V2203"/>
  <c r="G2203" s="1"/>
  <c r="V2183"/>
  <c r="J2183" s="1"/>
  <c r="AB2183"/>
  <c r="V2175"/>
  <c r="R2175" s="1"/>
  <c r="AB2175"/>
  <c r="V2159"/>
  <c r="R2159" s="1"/>
  <c r="AB2159"/>
  <c r="V2155"/>
  <c r="G2155" s="1"/>
  <c r="AB2155"/>
  <c r="V2147"/>
  <c r="I2147" s="1"/>
  <c r="AB2147"/>
  <c r="V2143"/>
  <c r="J2143" s="1"/>
  <c r="AB2143"/>
  <c r="E2131"/>
  <c r="X2131" s="1"/>
  <c r="F2131"/>
  <c r="R2127"/>
  <c r="I2127"/>
  <c r="V2119"/>
  <c r="G2119" s="1"/>
  <c r="AB2119"/>
  <c r="V2107"/>
  <c r="R2107" s="1"/>
  <c r="AB2107"/>
  <c r="I2103"/>
  <c r="H2103"/>
  <c r="V2099"/>
  <c r="F2099" s="1"/>
  <c r="AB2099"/>
  <c r="V2095"/>
  <c r="F2095" s="1"/>
  <c r="AB2095"/>
  <c r="V2091"/>
  <c r="F2091" s="1"/>
  <c r="AB2091"/>
  <c r="V2087"/>
  <c r="F2087" s="1"/>
  <c r="AB2087"/>
  <c r="E2083"/>
  <c r="X2083" s="1"/>
  <c r="R2083"/>
  <c r="V2079"/>
  <c r="E2079" s="1"/>
  <c r="X2079" s="1"/>
  <c r="AB2079"/>
  <c r="V2075"/>
  <c r="G2075" s="1"/>
  <c r="AB2075"/>
  <c r="V2043"/>
  <c r="E2043" s="1"/>
  <c r="X2043" s="1"/>
  <c r="AB2043"/>
  <c r="V2035"/>
  <c r="G2035" s="1"/>
  <c r="AB2035"/>
  <c r="V2011"/>
  <c r="E2011" s="1"/>
  <c r="X2011" s="1"/>
  <c r="AB2011"/>
  <c r="V2007"/>
  <c r="AB2007"/>
  <c r="V1991"/>
  <c r="G1991" s="1"/>
  <c r="AB1991"/>
  <c r="V1983"/>
  <c r="G1983" s="1"/>
  <c r="AB1983"/>
  <c r="V1979"/>
  <c r="E1979" s="1"/>
  <c r="X1979" s="1"/>
  <c r="AB1979"/>
  <c r="V1963"/>
  <c r="G1963" s="1"/>
  <c r="AB1963"/>
  <c r="V1955"/>
  <c r="G1955" s="1"/>
  <c r="AB1955"/>
  <c r="V1947"/>
  <c r="G1947" s="1"/>
  <c r="AB1947"/>
  <c r="V1943"/>
  <c r="G1943" s="1"/>
  <c r="AB1943"/>
  <c r="V1939"/>
  <c r="G1939" s="1"/>
  <c r="AB1939"/>
  <c r="V1923"/>
  <c r="G1923" s="1"/>
  <c r="AB1923"/>
  <c r="V1919"/>
  <c r="AB1919"/>
  <c r="V1915"/>
  <c r="E1915" s="1"/>
  <c r="X1915" s="1"/>
  <c r="AB1915"/>
  <c r="V1911"/>
  <c r="G1911" s="1"/>
  <c r="V1903"/>
  <c r="G1903" s="1"/>
  <c r="AB1903"/>
  <c r="V1895"/>
  <c r="E1895" s="1"/>
  <c r="X1895" s="1"/>
  <c r="AB1895"/>
  <c r="V1891"/>
  <c r="G1891" s="1"/>
  <c r="AB1891"/>
  <c r="V1887"/>
  <c r="G1887" s="1"/>
  <c r="AB1887"/>
  <c r="V1883"/>
  <c r="G1883" s="1"/>
  <c r="AB1883"/>
  <c r="V1875"/>
  <c r="G1875" s="1"/>
  <c r="AB1875"/>
  <c r="E1867"/>
  <c r="X1867" s="1"/>
  <c r="J1867"/>
  <c r="V1863"/>
  <c r="F1863" s="1"/>
  <c r="AB1863"/>
  <c r="I1855"/>
  <c r="H1855"/>
  <c r="J1847"/>
  <c r="I1847"/>
  <c r="V1839"/>
  <c r="I1839" s="1"/>
  <c r="AB1839"/>
  <c r="V1831"/>
  <c r="G1831" s="1"/>
  <c r="AB1831"/>
  <c r="V1827"/>
  <c r="G1827" s="1"/>
  <c r="AB1827"/>
  <c r="V1819"/>
  <c r="G1819" s="1"/>
  <c r="AB1819"/>
  <c r="V1811"/>
  <c r="G1811" s="1"/>
  <c r="AB1811"/>
  <c r="V1807"/>
  <c r="G1807" s="1"/>
  <c r="AB1807"/>
  <c r="E1803"/>
  <c r="X1803" s="1"/>
  <c r="J1803"/>
  <c r="R1803"/>
  <c r="V1799"/>
  <c r="E1799" s="1"/>
  <c r="X1799" s="1"/>
  <c r="AB1799"/>
  <c r="V1795"/>
  <c r="F1795" s="1"/>
  <c r="AB1795"/>
  <c r="V1783"/>
  <c r="H1783" s="1"/>
  <c r="AB1783"/>
  <c r="E1128"/>
  <c r="X1128" s="1"/>
  <c r="I1128"/>
  <c r="G1117"/>
  <c r="F1117"/>
  <c r="I1117"/>
  <c r="E1100"/>
  <c r="X1100" s="1"/>
  <c r="J1100"/>
  <c r="R1100"/>
  <c r="H1100"/>
  <c r="F1100"/>
  <c r="G1068"/>
  <c r="J1068"/>
  <c r="R1068"/>
  <c r="I1068"/>
  <c r="G1052"/>
  <c r="I1052"/>
  <c r="F1052"/>
  <c r="G988"/>
  <c r="R988"/>
  <c r="G956"/>
  <c r="I956"/>
  <c r="R956"/>
  <c r="G796"/>
  <c r="I796"/>
  <c r="J796"/>
  <c r="I780"/>
  <c r="R780"/>
  <c r="F780"/>
  <c r="E764"/>
  <c r="X764" s="1"/>
  <c r="J764"/>
  <c r="G716"/>
  <c r="H716"/>
  <c r="I716"/>
  <c r="J716"/>
  <c r="G700"/>
  <c r="J700"/>
  <c r="H700"/>
  <c r="F700"/>
  <c r="G684"/>
  <c r="J684"/>
  <c r="F684"/>
  <c r="F524"/>
  <c r="H524"/>
  <c r="G508"/>
  <c r="R508"/>
  <c r="F508"/>
  <c r="G476"/>
  <c r="R476"/>
  <c r="G460"/>
  <c r="R460"/>
  <c r="F460"/>
  <c r="G444"/>
  <c r="I444"/>
  <c r="R444"/>
  <c r="E364"/>
  <c r="X364" s="1"/>
  <c r="H364"/>
  <c r="R364"/>
  <c r="G2453"/>
  <c r="H2453"/>
  <c r="H1427"/>
  <c r="J1427"/>
  <c r="R1427"/>
  <c r="E1250"/>
  <c r="X1250" s="1"/>
  <c r="H1250"/>
  <c r="G1245"/>
  <c r="F1245"/>
  <c r="I1245"/>
  <c r="J1245"/>
  <c r="R668"/>
  <c r="J1299"/>
  <c r="J572"/>
  <c r="H588"/>
  <c r="J604"/>
  <c r="H620"/>
  <c r="J636"/>
  <c r="F812"/>
  <c r="R812"/>
  <c r="F652"/>
  <c r="J652"/>
  <c r="H540"/>
  <c r="R540"/>
  <c r="F844"/>
  <c r="H892"/>
  <c r="I556"/>
  <c r="F860"/>
  <c r="H876"/>
  <c r="F828"/>
  <c r="F1004"/>
  <c r="F1020"/>
  <c r="F412"/>
  <c r="H908"/>
  <c r="J972"/>
  <c r="F1036"/>
  <c r="I748"/>
  <c r="F748"/>
  <c r="I732"/>
  <c r="J412"/>
  <c r="H764"/>
  <c r="I1100"/>
  <c r="F1128"/>
  <c r="H796"/>
  <c r="H508"/>
  <c r="AB2387"/>
  <c r="AB2187"/>
  <c r="E1373"/>
  <c r="X1373" s="1"/>
  <c r="H1373"/>
  <c r="J1373"/>
  <c r="H668"/>
  <c r="I572"/>
  <c r="F588"/>
  <c r="R588"/>
  <c r="I604"/>
  <c r="F620"/>
  <c r="R620"/>
  <c r="I636"/>
  <c r="J812"/>
  <c r="I652"/>
  <c r="J540"/>
  <c r="J844"/>
  <c r="R844"/>
  <c r="F892"/>
  <c r="H556"/>
  <c r="R556"/>
  <c r="J860"/>
  <c r="R860"/>
  <c r="F876"/>
  <c r="J828"/>
  <c r="R828"/>
  <c r="J1004"/>
  <c r="J1020"/>
  <c r="I380"/>
  <c r="F908"/>
  <c r="H972"/>
  <c r="H412"/>
  <c r="H380"/>
  <c r="F764"/>
  <c r="J428"/>
  <c r="R1052"/>
  <c r="R1036"/>
  <c r="I988"/>
  <c r="H924"/>
  <c r="F716"/>
  <c r="I700"/>
  <c r="AB2063"/>
  <c r="G1336"/>
  <c r="H1336"/>
  <c r="R1117"/>
  <c r="I1084"/>
  <c r="AB2191"/>
  <c r="J1117"/>
  <c r="AB2383"/>
  <c r="V1523"/>
  <c r="G1523" s="1"/>
  <c r="V1391"/>
  <c r="V1367"/>
  <c r="G1367" s="1"/>
  <c r="V1339"/>
  <c r="G1339" s="1"/>
  <c r="E1179"/>
  <c r="X1179" s="1"/>
  <c r="R1179"/>
  <c r="V1147"/>
  <c r="G1147" s="1"/>
  <c r="V1131"/>
  <c r="I1131" s="1"/>
  <c r="J1107"/>
  <c r="H1107"/>
  <c r="V979"/>
  <c r="G979" s="1"/>
  <c r="T2419"/>
  <c r="S2419"/>
  <c r="T2367"/>
  <c r="AB2367"/>
  <c r="T2343"/>
  <c r="S2343"/>
  <c r="T2335"/>
  <c r="S2335"/>
  <c r="T2327"/>
  <c r="S2327"/>
  <c r="T2319"/>
  <c r="S2319"/>
  <c r="T2271"/>
  <c r="S2271"/>
  <c r="T2267"/>
  <c r="S2267"/>
  <c r="T2243"/>
  <c r="S2243"/>
  <c r="T2239"/>
  <c r="S2239"/>
  <c r="T2231"/>
  <c r="S2231"/>
  <c r="T2223"/>
  <c r="S2223"/>
  <c r="T2211"/>
  <c r="S2211"/>
  <c r="T2163"/>
  <c r="S2163"/>
  <c r="T2131"/>
  <c r="AB2131"/>
  <c r="T2035"/>
  <c r="S2035"/>
  <c r="T1999"/>
  <c r="S1999"/>
  <c r="T1987"/>
  <c r="S1987"/>
  <c r="T1959"/>
  <c r="S1959"/>
  <c r="T1947"/>
  <c r="S1947"/>
  <c r="T1939"/>
  <c r="S1939"/>
  <c r="T1927"/>
  <c r="S1927"/>
  <c r="T1919"/>
  <c r="S1919"/>
  <c r="T1863"/>
  <c r="S1863"/>
  <c r="T1791"/>
  <c r="S1791"/>
  <c r="T1779"/>
  <c r="S1779"/>
  <c r="T1563"/>
  <c r="AB1563"/>
  <c r="T1559"/>
  <c r="AB1559"/>
  <c r="T1515"/>
  <c r="S1515"/>
  <c r="T1507"/>
  <c r="S1507"/>
  <c r="T1503"/>
  <c r="S1503"/>
  <c r="T1435"/>
  <c r="S1435"/>
  <c r="T1431"/>
  <c r="S1431"/>
  <c r="T1379"/>
  <c r="S1379"/>
  <c r="T1375"/>
  <c r="S1375"/>
  <c r="T1371"/>
  <c r="S1371"/>
  <c r="T1351"/>
  <c r="S1351"/>
  <c r="T1311"/>
  <c r="S1311"/>
  <c r="T1231"/>
  <c r="S1231"/>
  <c r="T1147"/>
  <c r="S1147"/>
  <c r="T1115"/>
  <c r="S1115"/>
  <c r="T1099"/>
  <c r="S1099"/>
  <c r="T1075"/>
  <c r="AB1075"/>
  <c r="T1063"/>
  <c r="S1063"/>
  <c r="T1043"/>
  <c r="S1043"/>
  <c r="T1027"/>
  <c r="S1027"/>
  <c r="T1015"/>
  <c r="S1015"/>
  <c r="T1003"/>
  <c r="S1003"/>
  <c r="T999"/>
  <c r="S999"/>
  <c r="T911"/>
  <c r="S911"/>
  <c r="T899"/>
  <c r="S899"/>
  <c r="T867"/>
  <c r="AB867"/>
  <c r="T859"/>
  <c r="S859"/>
  <c r="T851"/>
  <c r="S851"/>
  <c r="T823"/>
  <c r="AB823"/>
  <c r="T811"/>
  <c r="S811"/>
  <c r="T807"/>
  <c r="S807"/>
  <c r="T795"/>
  <c r="S795"/>
  <c r="T791"/>
  <c r="S791"/>
  <c r="T783"/>
  <c r="S783"/>
  <c r="T779"/>
  <c r="S779"/>
  <c r="T751"/>
  <c r="S751"/>
  <c r="T731"/>
  <c r="S731"/>
  <c r="T723"/>
  <c r="S723"/>
  <c r="T695"/>
  <c r="S695"/>
  <c r="T643"/>
  <c r="S643"/>
  <c r="T559"/>
  <c r="AB559"/>
  <c r="T415"/>
  <c r="AB415"/>
  <c r="T375"/>
  <c r="AB375"/>
  <c r="E888"/>
  <c r="X888" s="1"/>
  <c r="G888"/>
  <c r="E632"/>
  <c r="X632" s="1"/>
  <c r="G632"/>
  <c r="E536"/>
  <c r="X536" s="1"/>
  <c r="G536"/>
  <c r="R504"/>
  <c r="G504"/>
  <c r="E440"/>
  <c r="X440" s="1"/>
  <c r="G440"/>
  <c r="E376"/>
  <c r="X376" s="1"/>
  <c r="G376"/>
  <c r="J1759"/>
  <c r="AB1699"/>
  <c r="AB1659"/>
  <c r="AB1623"/>
  <c r="AB1511"/>
  <c r="AB1683"/>
  <c r="AB1615"/>
  <c r="AB1675"/>
  <c r="AB1603"/>
  <c r="J1435"/>
  <c r="AB1631"/>
  <c r="AB1451"/>
  <c r="H1499"/>
  <c r="AB1403"/>
  <c r="I1479"/>
  <c r="F1447"/>
  <c r="F1495"/>
  <c r="F1183"/>
  <c r="AB1163"/>
  <c r="H1439"/>
  <c r="AB1379"/>
  <c r="F1207"/>
  <c r="F1143"/>
  <c r="I1375"/>
  <c r="AB1351"/>
  <c r="F1211"/>
  <c r="AB1099"/>
  <c r="R1043"/>
  <c r="F1107"/>
  <c r="J1063"/>
  <c r="I1015"/>
  <c r="R983"/>
  <c r="I1307"/>
  <c r="AB1147"/>
  <c r="F1027"/>
  <c r="I987"/>
  <c r="R955"/>
  <c r="AB1315"/>
  <c r="AB1287"/>
  <c r="AB1271"/>
  <c r="AB1255"/>
  <c r="AB1239"/>
  <c r="R859"/>
  <c r="F1071"/>
  <c r="J1055"/>
  <c r="R1087"/>
  <c r="R963"/>
  <c r="AB935"/>
  <c r="R767"/>
  <c r="H607"/>
  <c r="H571"/>
  <c r="AB663"/>
  <c r="AB667"/>
  <c r="AB463"/>
  <c r="F663"/>
  <c r="I535"/>
  <c r="F515"/>
  <c r="F651"/>
  <c r="F647"/>
  <c r="AB543"/>
  <c r="AB507"/>
  <c r="AB443"/>
  <c r="F507"/>
  <c r="I459"/>
  <c r="S2439"/>
  <c r="AB2427"/>
  <c r="AB1759"/>
  <c r="AB1731"/>
  <c r="AB1755"/>
  <c r="AB1751"/>
  <c r="AB1355"/>
  <c r="AB1399"/>
  <c r="AB1415"/>
  <c r="AB751"/>
  <c r="AB1095"/>
  <c r="AB1031"/>
  <c r="AB943"/>
  <c r="AB839"/>
  <c r="AB743"/>
  <c r="AB1035"/>
  <c r="AB919"/>
  <c r="AB967"/>
  <c r="AB799"/>
  <c r="F611"/>
  <c r="H1095"/>
  <c r="AB975"/>
  <c r="F747"/>
  <c r="AB707"/>
  <c r="AB1011"/>
  <c r="AB427"/>
  <c r="F659"/>
  <c r="H735"/>
  <c r="AB2263"/>
  <c r="AB2247"/>
  <c r="AB1931"/>
  <c r="AB2275"/>
  <c r="AB2127"/>
  <c r="AB1951"/>
  <c r="S1983"/>
  <c r="AB1743"/>
  <c r="S2307"/>
  <c r="AB1711"/>
  <c r="AB1583"/>
  <c r="F1435"/>
  <c r="S1183"/>
  <c r="AB1119"/>
  <c r="S2171"/>
  <c r="AB1087"/>
  <c r="S2275"/>
  <c r="S1335"/>
  <c r="S1991"/>
  <c r="S1227"/>
  <c r="AB1055"/>
  <c r="S1019"/>
  <c r="S1143"/>
  <c r="AB1327"/>
  <c r="AB1003"/>
  <c r="AB747"/>
  <c r="AB951"/>
  <c r="AB863"/>
  <c r="AB611"/>
  <c r="AB979"/>
  <c r="S847"/>
  <c r="AB947"/>
  <c r="H1175"/>
  <c r="S955"/>
  <c r="AB2115"/>
  <c r="S1935"/>
  <c r="S1723"/>
  <c r="AB1523"/>
  <c r="AB1303"/>
  <c r="S1239"/>
  <c r="S1971"/>
  <c r="S2219"/>
  <c r="S1979"/>
  <c r="S1771"/>
  <c r="AB2399"/>
  <c r="AB2179"/>
  <c r="AB591"/>
  <c r="S1135"/>
  <c r="S879"/>
  <c r="S675"/>
  <c r="AB675"/>
  <c r="AB683"/>
  <c r="S715"/>
  <c r="AB759"/>
  <c r="H1215"/>
  <c r="AB383"/>
  <c r="S1731"/>
  <c r="AB1771"/>
  <c r="I1179"/>
  <c r="S871"/>
  <c r="S1719"/>
  <c r="AB987"/>
  <c r="S743"/>
  <c r="S2227"/>
  <c r="V1331"/>
  <c r="E1331" s="1"/>
  <c r="X1331" s="1"/>
  <c r="E2445"/>
  <c r="X2445" s="1"/>
  <c r="G2445"/>
  <c r="E2349"/>
  <c r="X2349" s="1"/>
  <c r="G2349"/>
  <c r="E2152"/>
  <c r="X2152" s="1"/>
  <c r="G2152"/>
  <c r="E2077"/>
  <c r="X2077" s="1"/>
  <c r="G2077"/>
  <c r="E2024"/>
  <c r="X2024" s="1"/>
  <c r="G2024"/>
  <c r="E1928"/>
  <c r="X1928" s="1"/>
  <c r="G1928"/>
  <c r="E1837"/>
  <c r="X1837" s="1"/>
  <c r="G1837"/>
  <c r="E1693"/>
  <c r="X1693" s="1"/>
  <c r="G1693"/>
  <c r="E1661"/>
  <c r="X1661" s="1"/>
  <c r="G1661"/>
  <c r="E1581"/>
  <c r="X1581" s="1"/>
  <c r="G1581"/>
  <c r="E1469"/>
  <c r="X1469" s="1"/>
  <c r="G1469"/>
  <c r="J1453"/>
  <c r="G1453"/>
  <c r="E1448"/>
  <c r="X1448" s="1"/>
  <c r="G1448"/>
  <c r="AB1491"/>
  <c r="AB1503"/>
  <c r="AB1747"/>
  <c r="AB1431"/>
  <c r="AB1307"/>
  <c r="AB1199"/>
  <c r="R1431"/>
  <c r="AB1043"/>
  <c r="AB767"/>
  <c r="AB1139"/>
  <c r="R1143"/>
  <c r="AB1167"/>
  <c r="AB931"/>
  <c r="AB807"/>
  <c r="AB783"/>
  <c r="AB635"/>
  <c r="AB571"/>
  <c r="AB715"/>
  <c r="AB555"/>
  <c r="AB763"/>
  <c r="AB739"/>
  <c r="AB723"/>
  <c r="AB691"/>
  <c r="AB719"/>
  <c r="AB599"/>
  <c r="AB711"/>
  <c r="H1027"/>
  <c r="AB1535"/>
  <c r="AB959"/>
  <c r="AB1015"/>
  <c r="AB1519"/>
  <c r="AB1191"/>
  <c r="AB1135"/>
  <c r="AB1019"/>
  <c r="AB999"/>
  <c r="AB1091"/>
  <c r="AB895"/>
  <c r="AB619"/>
  <c r="AB575"/>
  <c r="AB379"/>
  <c r="AB399"/>
  <c r="AB991"/>
  <c r="R1175"/>
  <c r="AB907"/>
  <c r="AB419"/>
  <c r="AB1547"/>
  <c r="AB1311"/>
  <c r="AB2163"/>
  <c r="AB1527"/>
  <c r="AB407"/>
  <c r="AB1047"/>
  <c r="AB803"/>
  <c r="AB1023"/>
  <c r="AB1575"/>
  <c r="G1603"/>
  <c r="E560"/>
  <c r="X560" s="1"/>
  <c r="G560"/>
  <c r="E368"/>
  <c r="X368" s="1"/>
  <c r="G368"/>
  <c r="AB1775"/>
  <c r="H1747"/>
  <c r="F1723"/>
  <c r="J1767"/>
  <c r="J1747"/>
  <c r="AB1691"/>
  <c r="AB1595"/>
  <c r="AB1687"/>
  <c r="AB1651"/>
  <c r="AB1647"/>
  <c r="AB1667"/>
  <c r="F1503"/>
  <c r="AB1467"/>
  <c r="J1431"/>
  <c r="I1471"/>
  <c r="AB1639"/>
  <c r="AB1483"/>
  <c r="J1387"/>
  <c r="AB1479"/>
  <c r="I1455"/>
  <c r="J1419"/>
  <c r="AB1407"/>
  <c r="AB1387"/>
  <c r="AB1471"/>
  <c r="AB1335"/>
  <c r="AB1151"/>
  <c r="AB1195"/>
  <c r="AB1131"/>
  <c r="J1507"/>
  <c r="I1383"/>
  <c r="F1175"/>
  <c r="AB1319"/>
  <c r="H1179"/>
  <c r="I1215"/>
  <c r="F1179"/>
  <c r="AB1367"/>
  <c r="AB1155"/>
  <c r="I1011"/>
  <c r="F1307"/>
  <c r="AB903"/>
  <c r="F1043"/>
  <c r="AB1295"/>
  <c r="AB1279"/>
  <c r="AB1263"/>
  <c r="AB1247"/>
  <c r="AB1219"/>
  <c r="F903"/>
  <c r="AB875"/>
  <c r="R1071"/>
  <c r="F1087"/>
  <c r="F963"/>
  <c r="F871"/>
  <c r="AB795"/>
  <c r="I571"/>
  <c r="R699"/>
  <c r="H639"/>
  <c r="AB647"/>
  <c r="AB651"/>
  <c r="AB495"/>
  <c r="AB539"/>
  <c r="AB499"/>
  <c r="AB451"/>
  <c r="AB527"/>
  <c r="AB487"/>
  <c r="AB455"/>
  <c r="AB475"/>
  <c r="AB547"/>
  <c r="AB439"/>
  <c r="AB357"/>
  <c r="AB367"/>
  <c r="AB2351"/>
  <c r="S2411"/>
  <c r="AB2295"/>
  <c r="S2407"/>
  <c r="S2259"/>
  <c r="S2403"/>
  <c r="AB2303"/>
  <c r="AB1723"/>
  <c r="AB1703"/>
  <c r="AB1551"/>
  <c r="AB1435"/>
  <c r="AB1323"/>
  <c r="J1207"/>
  <c r="AB1375"/>
  <c r="H1431"/>
  <c r="H1063"/>
  <c r="AB791"/>
  <c r="I1143"/>
  <c r="AB1103"/>
  <c r="AB1027"/>
  <c r="AB1079"/>
  <c r="AB811"/>
  <c r="AB679"/>
  <c r="AB607"/>
  <c r="AB995"/>
  <c r="AB735"/>
  <c r="AB699"/>
  <c r="AB615"/>
  <c r="AB567"/>
  <c r="F1019"/>
  <c r="AB727"/>
  <c r="H1035"/>
  <c r="S2187"/>
  <c r="AB2171"/>
  <c r="AB2059"/>
  <c r="AB2415"/>
  <c r="S1799"/>
  <c r="S2011"/>
  <c r="AB1571"/>
  <c r="AB1899"/>
  <c r="AB1567"/>
  <c r="S1803"/>
  <c r="AB1487"/>
  <c r="AB1419"/>
  <c r="S1047"/>
  <c r="S1747"/>
  <c r="AB1543"/>
  <c r="S1419"/>
  <c r="S1315"/>
  <c r="I1207"/>
  <c r="S1151"/>
  <c r="AB1039"/>
  <c r="S1083"/>
  <c r="AB587"/>
  <c r="AB1071"/>
  <c r="AB1083"/>
  <c r="AB923"/>
  <c r="S1403"/>
  <c r="S1055"/>
  <c r="AB771"/>
  <c r="AB703"/>
  <c r="AB387"/>
  <c r="S903"/>
  <c r="S991"/>
  <c r="J1175"/>
  <c r="AB939"/>
  <c r="AB1587"/>
  <c r="S1259"/>
  <c r="S2255"/>
  <c r="AB1539"/>
  <c r="AB2167"/>
  <c r="AB2371"/>
  <c r="S2263"/>
  <c r="S2039"/>
  <c r="AB1339"/>
  <c r="AB695"/>
  <c r="AB603"/>
  <c r="S2399"/>
  <c r="AB1007"/>
  <c r="AB963"/>
  <c r="AB391"/>
  <c r="S803"/>
  <c r="S2179"/>
  <c r="S679"/>
  <c r="AB1767"/>
  <c r="AB2111"/>
  <c r="AB1995"/>
  <c r="S1715"/>
  <c r="S1923"/>
  <c r="S2295"/>
  <c r="AB1779"/>
  <c r="AB1531"/>
  <c r="AB639"/>
  <c r="S1387"/>
  <c r="S1395"/>
  <c r="S1511"/>
  <c r="S1951"/>
  <c r="G2113"/>
  <c r="G1977"/>
  <c r="G1793"/>
  <c r="G1561"/>
  <c r="G1505"/>
  <c r="G1476"/>
  <c r="F2439"/>
  <c r="F2423"/>
  <c r="J2459"/>
  <c r="R2427"/>
  <c r="F2467"/>
  <c r="J2467"/>
  <c r="R2447"/>
  <c r="H2463"/>
  <c r="R2307"/>
  <c r="H2359"/>
  <c r="F2359"/>
  <c r="H2331"/>
  <c r="H2339"/>
  <c r="H2247"/>
  <c r="F2251"/>
  <c r="H2083"/>
  <c r="H2323"/>
  <c r="I2139"/>
  <c r="I2135"/>
  <c r="R1859"/>
  <c r="I1871"/>
  <c r="J1859"/>
  <c r="F1847"/>
  <c r="F1859"/>
  <c r="I1851"/>
  <c r="R2131"/>
  <c r="I1803"/>
  <c r="R2103"/>
  <c r="H1771"/>
  <c r="H1755"/>
  <c r="J1739"/>
  <c r="R1723"/>
  <c r="I1771"/>
  <c r="I1767"/>
  <c r="I1763"/>
  <c r="I1759"/>
  <c r="I1755"/>
  <c r="I1747"/>
  <c r="I1743"/>
  <c r="J1731"/>
  <c r="F1487"/>
  <c r="F1455"/>
  <c r="J1503"/>
  <c r="J1487"/>
  <c r="J1491"/>
  <c r="J1447"/>
  <c r="R1479"/>
  <c r="J1451"/>
  <c r="I1495"/>
  <c r="R1407"/>
  <c r="F1151"/>
  <c r="J1463"/>
  <c r="J1302"/>
  <c r="I1507"/>
  <c r="F1439"/>
  <c r="J1439"/>
  <c r="J1383"/>
  <c r="J1375"/>
  <c r="F1206"/>
  <c r="J1174"/>
  <c r="F1467"/>
  <c r="J1467"/>
  <c r="J1338"/>
  <c r="R1137"/>
  <c r="J2423"/>
  <c r="H2303"/>
  <c r="H2127"/>
  <c r="H1871"/>
  <c r="F1803"/>
  <c r="H1511"/>
  <c r="H1201"/>
  <c r="R422"/>
  <c r="R402"/>
  <c r="H2347"/>
  <c r="J2439"/>
  <c r="J2315"/>
  <c r="F1471"/>
  <c r="J1215"/>
  <c r="R1215"/>
  <c r="H1277"/>
  <c r="F1685"/>
  <c r="G2419"/>
  <c r="G2327"/>
  <c r="G2139"/>
  <c r="G2063"/>
  <c r="G1999"/>
  <c r="G1853"/>
  <c r="G1777"/>
  <c r="G1697"/>
  <c r="G1665"/>
  <c r="G1641"/>
  <c r="G1609"/>
  <c r="G1571"/>
  <c r="G1509"/>
  <c r="G1493"/>
  <c r="G1477"/>
  <c r="G1467"/>
  <c r="G1383"/>
  <c r="G1319"/>
  <c r="G1277"/>
  <c r="G1247"/>
  <c r="G1191"/>
  <c r="G1096"/>
  <c r="G912"/>
  <c r="G688"/>
  <c r="G600"/>
  <c r="G464"/>
  <c r="G408"/>
  <c r="I2459"/>
  <c r="J2427"/>
  <c r="I2467"/>
  <c r="J2447"/>
  <c r="H2447"/>
  <c r="F2347"/>
  <c r="R2463"/>
  <c r="R2359"/>
  <c r="R2331"/>
  <c r="H2275"/>
  <c r="R2339"/>
  <c r="F2127"/>
  <c r="R2323"/>
  <c r="H2135"/>
  <c r="F2135"/>
  <c r="R1867"/>
  <c r="R1851"/>
  <c r="F1871"/>
  <c r="J1851"/>
  <c r="H1867"/>
  <c r="F1851"/>
  <c r="I1843"/>
  <c r="J2131"/>
  <c r="H1803"/>
  <c r="J2103"/>
  <c r="F1727"/>
  <c r="H1723"/>
  <c r="H1759"/>
  <c r="I1723"/>
  <c r="F1771"/>
  <c r="F1767"/>
  <c r="F1763"/>
  <c r="F1759"/>
  <c r="F1755"/>
  <c r="F1747"/>
  <c r="F1743"/>
  <c r="H1731"/>
  <c r="F1731"/>
  <c r="I1503"/>
  <c r="I1447"/>
  <c r="J1499"/>
  <c r="H1479"/>
  <c r="I1451"/>
  <c r="R1495"/>
  <c r="I1463"/>
  <c r="H1507"/>
  <c r="I1439"/>
  <c r="H1383"/>
  <c r="R1329"/>
  <c r="H1375"/>
  <c r="F1361"/>
  <c r="J1483"/>
  <c r="I1302"/>
  <c r="I1174"/>
  <c r="J1297"/>
  <c r="J1233"/>
  <c r="I1467"/>
  <c r="H822"/>
  <c r="J654"/>
  <c r="F2307"/>
  <c r="H2315"/>
  <c r="R2295"/>
  <c r="I2115"/>
  <c r="F2083"/>
  <c r="R1451"/>
  <c r="R1499"/>
  <c r="F1415"/>
  <c r="I1511"/>
  <c r="I1387"/>
  <c r="H1119"/>
  <c r="J1119"/>
  <c r="H406"/>
  <c r="J374"/>
  <c r="I2355"/>
  <c r="H2123"/>
  <c r="G2251"/>
  <c r="G1867"/>
  <c r="G1675"/>
  <c r="G1647"/>
  <c r="G1615"/>
  <c r="G1515"/>
  <c r="G1499"/>
  <c r="G1387"/>
  <c r="G1255"/>
  <c r="F2431"/>
  <c r="H2459"/>
  <c r="H2467"/>
  <c r="F2355"/>
  <c r="F2463"/>
  <c r="R2315"/>
  <c r="J2359"/>
  <c r="I2331"/>
  <c r="I2339"/>
  <c r="R2251"/>
  <c r="F2167"/>
  <c r="I2251"/>
  <c r="H2151"/>
  <c r="I2323"/>
  <c r="F2115"/>
  <c r="J2127"/>
  <c r="R2135"/>
  <c r="R1843"/>
  <c r="J1843"/>
  <c r="H1859"/>
  <c r="H1851"/>
  <c r="H1843"/>
  <c r="I1867"/>
  <c r="F1843"/>
  <c r="I2131"/>
  <c r="H1763"/>
  <c r="H1743"/>
  <c r="R1771"/>
  <c r="R1763"/>
  <c r="R1759"/>
  <c r="R1755"/>
  <c r="R1747"/>
  <c r="R1743"/>
  <c r="R1511"/>
  <c r="H1419"/>
  <c r="R1731"/>
  <c r="J1455"/>
  <c r="I1419"/>
  <c r="I1499"/>
  <c r="H1495"/>
  <c r="F1483"/>
  <c r="R1463"/>
  <c r="F1507"/>
  <c r="R1439"/>
  <c r="R1383"/>
  <c r="F1375"/>
  <c r="I1483"/>
  <c r="H1302"/>
  <c r="H1174"/>
  <c r="I1297"/>
  <c r="I1233"/>
  <c r="H1467"/>
  <c r="I1086"/>
  <c r="R910"/>
  <c r="H2307"/>
  <c r="R2459"/>
  <c r="J2115"/>
  <c r="I2083"/>
  <c r="R1455"/>
  <c r="F1499"/>
  <c r="R1387"/>
  <c r="I1119"/>
  <c r="H1789"/>
  <c r="F2005"/>
  <c r="J1210"/>
  <c r="J2151"/>
  <c r="R1733"/>
  <c r="G2459"/>
  <c r="G2269"/>
  <c r="G2097"/>
  <c r="G2027"/>
  <c r="G1967"/>
  <c r="G1901"/>
  <c r="G1733"/>
  <c r="G1685"/>
  <c r="G1653"/>
  <c r="G1585"/>
  <c r="G1553"/>
  <c r="G1517"/>
  <c r="G1485"/>
  <c r="G1475"/>
  <c r="G1459"/>
  <c r="G1272"/>
  <c r="G1259"/>
  <c r="G1153"/>
  <c r="G944"/>
  <c r="G656"/>
  <c r="G568"/>
  <c r="G432"/>
  <c r="G400"/>
  <c r="F1892"/>
  <c r="H805"/>
  <c r="H1207"/>
  <c r="F533"/>
  <c r="I721"/>
  <c r="I737"/>
  <c r="J805"/>
  <c r="H1293"/>
  <c r="J1307"/>
  <c r="I1418"/>
  <c r="F2329"/>
  <c r="G2313"/>
  <c r="G2165"/>
  <c r="G2104"/>
  <c r="G2056"/>
  <c r="G1821"/>
  <c r="G1765"/>
  <c r="G1705"/>
  <c r="G1556"/>
  <c r="G1540"/>
  <c r="G1492"/>
  <c r="G1421"/>
  <c r="G1384"/>
  <c r="G1335"/>
  <c r="G1275"/>
  <c r="G1216"/>
  <c r="G1113"/>
  <c r="G1077"/>
  <c r="G1009"/>
  <c r="G981"/>
  <c r="G929"/>
  <c r="G901"/>
  <c r="G837"/>
  <c r="G789"/>
  <c r="G737"/>
  <c r="G673"/>
  <c r="G645"/>
  <c r="G597"/>
  <c r="G481"/>
  <c r="G453"/>
  <c r="G2280"/>
  <c r="G1564"/>
  <c r="G1544"/>
  <c r="G1528"/>
  <c r="G1512"/>
  <c r="G1452"/>
  <c r="G1418"/>
  <c r="G1401"/>
  <c r="G1359"/>
  <c r="G1307"/>
  <c r="G1293"/>
  <c r="G1175"/>
  <c r="G1097"/>
  <c r="G993"/>
  <c r="G965"/>
  <c r="G917"/>
  <c r="G865"/>
  <c r="G801"/>
  <c r="G773"/>
  <c r="G661"/>
  <c r="G609"/>
  <c r="G581"/>
  <c r="F1286"/>
  <c r="E1273"/>
  <c r="X1273" s="1"/>
  <c r="G1273"/>
  <c r="I1885"/>
  <c r="H1937"/>
  <c r="G2413"/>
  <c r="G2357"/>
  <c r="G2191"/>
  <c r="G2125"/>
  <c r="G1893"/>
  <c r="G1857"/>
  <c r="G1773"/>
  <c r="G1741"/>
  <c r="G1595"/>
  <c r="G1547"/>
  <c r="G1535"/>
  <c r="G1353"/>
  <c r="G952"/>
  <c r="G880"/>
  <c r="G848"/>
  <c r="G624"/>
  <c r="E2455"/>
  <c r="X2455" s="1"/>
  <c r="G2455"/>
  <c r="E2447"/>
  <c r="X2447" s="1"/>
  <c r="G2447"/>
  <c r="I2431"/>
  <c r="H2431"/>
  <c r="E2423"/>
  <c r="X2423" s="1"/>
  <c r="I2423"/>
  <c r="E2415"/>
  <c r="X2415" s="1"/>
  <c r="G2415"/>
  <c r="F2415"/>
  <c r="R2415"/>
  <c r="E2387"/>
  <c r="X2387" s="1"/>
  <c r="G2387"/>
  <c r="E2355"/>
  <c r="X2355" s="1"/>
  <c r="G2355"/>
  <c r="E2347"/>
  <c r="X2347" s="1"/>
  <c r="G2347"/>
  <c r="J2347"/>
  <c r="E2315"/>
  <c r="X2315" s="1"/>
  <c r="F2315"/>
  <c r="G2315"/>
  <c r="E2303"/>
  <c r="X2303" s="1"/>
  <c r="G2303"/>
  <c r="J2303"/>
  <c r="E2275"/>
  <c r="X2275" s="1"/>
  <c r="G2275"/>
  <c r="E2263"/>
  <c r="X2263" s="1"/>
  <c r="G2263"/>
  <c r="E2231"/>
  <c r="X2231" s="1"/>
  <c r="G2231"/>
  <c r="E2223"/>
  <c r="X2223" s="1"/>
  <c r="G2223"/>
  <c r="E2167"/>
  <c r="X2167" s="1"/>
  <c r="H2167"/>
  <c r="I2167"/>
  <c r="G2167"/>
  <c r="E2127"/>
  <c r="X2127" s="1"/>
  <c r="G2127"/>
  <c r="E2123"/>
  <c r="X2123" s="1"/>
  <c r="J2123"/>
  <c r="E2111"/>
  <c r="X2111" s="1"/>
  <c r="R2111"/>
  <c r="E2103"/>
  <c r="X2103" s="1"/>
  <c r="G2103"/>
  <c r="E2067"/>
  <c r="X2067" s="1"/>
  <c r="G2067"/>
  <c r="E2055"/>
  <c r="X2055" s="1"/>
  <c r="G2055"/>
  <c r="E2039"/>
  <c r="X2039" s="1"/>
  <c r="G2039"/>
  <c r="E2003"/>
  <c r="X2003" s="1"/>
  <c r="G2003"/>
  <c r="E1927"/>
  <c r="X1927" s="1"/>
  <c r="G1927"/>
  <c r="E1879"/>
  <c r="X1879" s="1"/>
  <c r="G1879"/>
  <c r="R1855"/>
  <c r="G1855"/>
  <c r="E1787"/>
  <c r="X1787" s="1"/>
  <c r="G1787"/>
  <c r="E1775"/>
  <c r="X1775" s="1"/>
  <c r="G1775"/>
  <c r="E1739"/>
  <c r="X1739" s="1"/>
  <c r="G1739"/>
  <c r="E1727"/>
  <c r="X1727" s="1"/>
  <c r="J1727"/>
  <c r="E1715"/>
  <c r="X1715" s="1"/>
  <c r="G1715"/>
  <c r="E1707"/>
  <c r="X1707" s="1"/>
  <c r="G1707"/>
  <c r="E1695"/>
  <c r="X1695" s="1"/>
  <c r="G1695"/>
  <c r="E1663"/>
  <c r="X1663" s="1"/>
  <c r="G1663"/>
  <c r="E1635"/>
  <c r="X1635" s="1"/>
  <c r="G1635"/>
  <c r="E1583"/>
  <c r="X1583" s="1"/>
  <c r="G1583"/>
  <c r="E1563"/>
  <c r="X1563" s="1"/>
  <c r="G1563"/>
  <c r="E1555"/>
  <c r="X1555" s="1"/>
  <c r="G1555"/>
  <c r="E1543"/>
  <c r="X1543" s="1"/>
  <c r="G1543"/>
  <c r="E1511"/>
  <c r="X1511" s="1"/>
  <c r="J1511"/>
  <c r="E1507"/>
  <c r="X1507" s="1"/>
  <c r="G1507"/>
  <c r="E1487"/>
  <c r="X1487" s="1"/>
  <c r="G1487"/>
  <c r="H1487"/>
  <c r="R1487"/>
  <c r="E1479"/>
  <c r="X1479" s="1"/>
  <c r="G1479"/>
  <c r="E1471"/>
  <c r="X1471" s="1"/>
  <c r="G1471"/>
  <c r="R1471"/>
  <c r="H1471"/>
  <c r="E1451"/>
  <c r="X1451" s="1"/>
  <c r="F1451"/>
  <c r="E1447"/>
  <c r="X1447" s="1"/>
  <c r="G1447"/>
  <c r="R1415"/>
  <c r="H1415"/>
  <c r="E1215"/>
  <c r="X1215" s="1"/>
  <c r="G1215"/>
  <c r="G1195"/>
  <c r="H1195"/>
  <c r="I1195"/>
  <c r="E1183"/>
  <c r="X1183" s="1"/>
  <c r="H1183"/>
  <c r="E1412"/>
  <c r="X1412" s="1"/>
  <c r="J1412"/>
  <c r="E1408"/>
  <c r="X1408" s="1"/>
  <c r="I1408"/>
  <c r="E1403"/>
  <c r="X1403" s="1"/>
  <c r="G1403"/>
  <c r="R2423"/>
  <c r="H956"/>
  <c r="I1889"/>
  <c r="F2093"/>
  <c r="G2431"/>
  <c r="G2341"/>
  <c r="G2301"/>
  <c r="G2261"/>
  <c r="G2221"/>
  <c r="G2177"/>
  <c r="G2069"/>
  <c r="G2005"/>
  <c r="G1975"/>
  <c r="G1935"/>
  <c r="G1843"/>
  <c r="G1817"/>
  <c r="G1785"/>
  <c r="G1759"/>
  <c r="G1727"/>
  <c r="G976"/>
  <c r="G824"/>
  <c r="G752"/>
  <c r="E2465"/>
  <c r="G2465"/>
  <c r="I2457"/>
  <c r="H2457"/>
  <c r="E2453"/>
  <c r="X2453" s="1"/>
  <c r="F2453"/>
  <c r="F2449"/>
  <c r="R2449"/>
  <c r="E2437"/>
  <c r="X2437" s="1"/>
  <c r="G2437"/>
  <c r="H2437"/>
  <c r="R2437"/>
  <c r="E2421"/>
  <c r="X2421" s="1"/>
  <c r="G2421"/>
  <c r="E2417"/>
  <c r="X2417" s="1"/>
  <c r="F2417"/>
  <c r="E2405"/>
  <c r="X2405" s="1"/>
  <c r="G2405"/>
  <c r="E2393"/>
  <c r="X2393" s="1"/>
  <c r="G2393"/>
  <c r="E2369"/>
  <c r="X2369" s="1"/>
  <c r="G2369"/>
  <c r="E2345"/>
  <c r="X2345" s="1"/>
  <c r="H2345"/>
  <c r="I2337"/>
  <c r="R2337"/>
  <c r="E2329"/>
  <c r="X2329" s="1"/>
  <c r="J2329"/>
  <c r="G2329"/>
  <c r="E2321"/>
  <c r="X2321" s="1"/>
  <c r="G2321"/>
  <c r="R2321"/>
  <c r="E2305"/>
  <c r="X2305" s="1"/>
  <c r="F2305"/>
  <c r="E2289"/>
  <c r="X2289" s="1"/>
  <c r="R2289"/>
  <c r="G2289"/>
  <c r="E2281"/>
  <c r="X2281" s="1"/>
  <c r="G2281"/>
  <c r="E2253"/>
  <c r="X2253" s="1"/>
  <c r="G2253"/>
  <c r="E2245"/>
  <c r="X2245" s="1"/>
  <c r="G2245"/>
  <c r="H2245"/>
  <c r="E2229"/>
  <c r="X2229" s="1"/>
  <c r="F2229"/>
  <c r="E2209"/>
  <c r="X2209" s="1"/>
  <c r="G2209"/>
  <c r="E2193"/>
  <c r="X2193" s="1"/>
  <c r="G2193"/>
  <c r="E2185"/>
  <c r="X2185" s="1"/>
  <c r="G2185"/>
  <c r="E2157"/>
  <c r="X2157" s="1"/>
  <c r="G2157"/>
  <c r="E2149"/>
  <c r="X2149" s="1"/>
  <c r="F2149"/>
  <c r="E2117"/>
  <c r="X2117" s="1"/>
  <c r="G2117"/>
  <c r="E2105"/>
  <c r="X2105" s="1"/>
  <c r="G2105"/>
  <c r="E2089"/>
  <c r="X2089" s="1"/>
  <c r="G2089"/>
  <c r="E2061"/>
  <c r="X2061" s="1"/>
  <c r="G2061"/>
  <c r="E2057"/>
  <c r="X2057" s="1"/>
  <c r="R2057"/>
  <c r="E2045"/>
  <c r="X2045" s="1"/>
  <c r="H2045"/>
  <c r="E2037"/>
  <c r="X2037" s="1"/>
  <c r="F2037"/>
  <c r="E2029"/>
  <c r="X2029" s="1"/>
  <c r="G2029"/>
  <c r="F2029"/>
  <c r="E2021"/>
  <c r="X2021" s="1"/>
  <c r="F2021"/>
  <c r="E2013"/>
  <c r="X2013" s="1"/>
  <c r="F2013"/>
  <c r="E1997"/>
  <c r="X1997" s="1"/>
  <c r="G1997"/>
  <c r="F1997"/>
  <c r="E1993"/>
  <c r="X1993" s="1"/>
  <c r="I1993"/>
  <c r="E1989"/>
  <c r="X1989" s="1"/>
  <c r="G1989"/>
  <c r="I1989"/>
  <c r="H1989"/>
  <c r="E1985"/>
  <c r="X1985" s="1"/>
  <c r="H1985"/>
  <c r="E1969"/>
  <c r="X1969" s="1"/>
  <c r="I1969"/>
  <c r="G1969"/>
  <c r="E1961"/>
  <c r="X1961" s="1"/>
  <c r="F1961"/>
  <c r="H1957"/>
  <c r="I1957"/>
  <c r="E1949"/>
  <c r="X1949" s="1"/>
  <c r="H1949"/>
  <c r="E1941"/>
  <c r="X1941" s="1"/>
  <c r="G1941"/>
  <c r="E1925"/>
  <c r="X1925" s="1"/>
  <c r="H1925"/>
  <c r="E1913"/>
  <c r="X1913" s="1"/>
  <c r="G1913"/>
  <c r="E1909"/>
  <c r="X1909" s="1"/>
  <c r="G1909"/>
  <c r="E1905"/>
  <c r="X1905" s="1"/>
  <c r="I1905"/>
  <c r="E1897"/>
  <c r="X1897" s="1"/>
  <c r="G1897"/>
  <c r="I1897"/>
  <c r="E1881"/>
  <c r="X1881" s="1"/>
  <c r="R1881"/>
  <c r="E1873"/>
  <c r="X1873" s="1"/>
  <c r="G1873"/>
  <c r="E1861"/>
  <c r="X1861" s="1"/>
  <c r="G1861"/>
  <c r="E1849"/>
  <c r="X1849" s="1"/>
  <c r="G1849"/>
  <c r="I1849"/>
  <c r="E1829"/>
  <c r="X1829" s="1"/>
  <c r="G1829"/>
  <c r="E1825"/>
  <c r="X1825" s="1"/>
  <c r="G1825"/>
  <c r="I1813"/>
  <c r="J1813"/>
  <c r="E1809"/>
  <c r="X1809" s="1"/>
  <c r="J1809"/>
  <c r="R1809"/>
  <c r="G1809"/>
  <c r="E1805"/>
  <c r="X1805" s="1"/>
  <c r="G1805"/>
  <c r="H1805"/>
  <c r="E1801"/>
  <c r="X1801" s="1"/>
  <c r="I1801"/>
  <c r="E1781"/>
  <c r="X1781" s="1"/>
  <c r="G1781"/>
  <c r="E1769"/>
  <c r="X1769" s="1"/>
  <c r="G1769"/>
  <c r="E1761"/>
  <c r="X1761" s="1"/>
  <c r="G1761"/>
  <c r="E1757"/>
  <c r="X1757" s="1"/>
  <c r="G1757"/>
  <c r="E1749"/>
  <c r="X1749" s="1"/>
  <c r="G1749"/>
  <c r="E1725"/>
  <c r="X1725" s="1"/>
  <c r="G1725"/>
  <c r="R1717"/>
  <c r="J1717"/>
  <c r="E1713"/>
  <c r="X1713" s="1"/>
  <c r="H1713"/>
  <c r="E1701"/>
  <c r="X1701" s="1"/>
  <c r="G1701"/>
  <c r="E1321"/>
  <c r="X1321" s="1"/>
  <c r="G1321"/>
  <c r="E1289"/>
  <c r="X1289" s="1"/>
  <c r="H1289"/>
  <c r="E1117"/>
  <c r="X1117" s="1"/>
  <c r="H1117"/>
  <c r="E1088"/>
  <c r="X1088" s="1"/>
  <c r="G1088"/>
  <c r="E1016"/>
  <c r="X1016" s="1"/>
  <c r="G1016"/>
  <c r="G984"/>
  <c r="H984"/>
  <c r="E968"/>
  <c r="X968" s="1"/>
  <c r="G968"/>
  <c r="H960"/>
  <c r="G960"/>
  <c r="G940"/>
  <c r="F940"/>
  <c r="E928"/>
  <c r="X928" s="1"/>
  <c r="G928"/>
  <c r="E920"/>
  <c r="X920" s="1"/>
  <c r="H920"/>
  <c r="G904"/>
  <c r="H904"/>
  <c r="E896"/>
  <c r="X896" s="1"/>
  <c r="G896"/>
  <c r="E872"/>
  <c r="X872" s="1"/>
  <c r="G872"/>
  <c r="E864"/>
  <c r="X864" s="1"/>
  <c r="G864"/>
  <c r="E840"/>
  <c r="X840" s="1"/>
  <c r="G840"/>
  <c r="E832"/>
  <c r="X832" s="1"/>
  <c r="J832"/>
  <c r="G832"/>
  <c r="E792"/>
  <c r="X792" s="1"/>
  <c r="H792"/>
  <c r="E780"/>
  <c r="X780" s="1"/>
  <c r="J780"/>
  <c r="H780"/>
  <c r="E776"/>
  <c r="X776" s="1"/>
  <c r="G776"/>
  <c r="G772"/>
  <c r="F772"/>
  <c r="E768"/>
  <c r="X768" s="1"/>
  <c r="R768"/>
  <c r="F768"/>
  <c r="G768"/>
  <c r="E760"/>
  <c r="X760" s="1"/>
  <c r="I760"/>
  <c r="E756"/>
  <c r="X756" s="1"/>
  <c r="I756"/>
  <c r="G736"/>
  <c r="J736"/>
  <c r="E724"/>
  <c r="X724" s="1"/>
  <c r="F724"/>
  <c r="E720"/>
  <c r="X720" s="1"/>
  <c r="I720"/>
  <c r="G712"/>
  <c r="I712"/>
  <c r="E708"/>
  <c r="X708" s="1"/>
  <c r="J708"/>
  <c r="F704"/>
  <c r="G704"/>
  <c r="E692"/>
  <c r="X692" s="1"/>
  <c r="H692"/>
  <c r="F680"/>
  <c r="G680"/>
  <c r="R680"/>
  <c r="E676"/>
  <c r="X676" s="1"/>
  <c r="F676"/>
  <c r="G672"/>
  <c r="J672"/>
  <c r="G648"/>
  <c r="I648"/>
  <c r="E640"/>
  <c r="X640" s="1"/>
  <c r="G640"/>
  <c r="E616"/>
  <c r="X616" s="1"/>
  <c r="G616"/>
  <c r="E608"/>
  <c r="X608" s="1"/>
  <c r="G608"/>
  <c r="E584"/>
  <c r="X584" s="1"/>
  <c r="G584"/>
  <c r="E576"/>
  <c r="X576" s="1"/>
  <c r="G576"/>
  <c r="E552"/>
  <c r="X552" s="1"/>
  <c r="G552"/>
  <c r="E544"/>
  <c r="X544" s="1"/>
  <c r="G544"/>
  <c r="G524"/>
  <c r="J524"/>
  <c r="G520"/>
  <c r="H520"/>
  <c r="G492"/>
  <c r="R492"/>
  <c r="G484"/>
  <c r="F484"/>
  <c r="G480"/>
  <c r="F480"/>
  <c r="G456"/>
  <c r="F456"/>
  <c r="G452"/>
  <c r="H452"/>
  <c r="R452"/>
  <c r="J448"/>
  <c r="G448"/>
  <c r="G436"/>
  <c r="J436"/>
  <c r="F420"/>
  <c r="R1119"/>
  <c r="H1361"/>
  <c r="J1417"/>
  <c r="G1677"/>
  <c r="G1649"/>
  <c r="G1617"/>
  <c r="G1605"/>
  <c r="G1589"/>
  <c r="G1577"/>
  <c r="G1545"/>
  <c r="G1529"/>
  <c r="G1521"/>
  <c r="G1481"/>
  <c r="G1417"/>
  <c r="G1398"/>
  <c r="G1347"/>
  <c r="G1193"/>
  <c r="G1145"/>
  <c r="G424"/>
  <c r="G384"/>
  <c r="G360"/>
  <c r="R416"/>
  <c r="I1697"/>
  <c r="H1387"/>
  <c r="H1225"/>
  <c r="F1119"/>
  <c r="F1625"/>
  <c r="R1485"/>
  <c r="R1149"/>
  <c r="R1469"/>
  <c r="G1976"/>
  <c r="G1689"/>
  <c r="G1669"/>
  <c r="G1645"/>
  <c r="G1625"/>
  <c r="G1613"/>
  <c r="G1597"/>
  <c r="G1569"/>
  <c r="G1557"/>
  <c r="G1549"/>
  <c r="G1533"/>
  <c r="G1524"/>
  <c r="G1497"/>
  <c r="G1465"/>
  <c r="G1457"/>
  <c r="G1431"/>
  <c r="G1414"/>
  <c r="G1327"/>
  <c r="G1311"/>
  <c r="G1302"/>
  <c r="G1280"/>
  <c r="G1256"/>
  <c r="G1220"/>
  <c r="G1161"/>
  <c r="G1127"/>
  <c r="G1105"/>
  <c r="G1049"/>
  <c r="G1029"/>
  <c r="G945"/>
  <c r="G881"/>
  <c r="G817"/>
  <c r="G689"/>
  <c r="G625"/>
  <c r="G561"/>
  <c r="G497"/>
  <c r="G433"/>
  <c r="G392"/>
  <c r="E1217"/>
  <c r="X1217" s="1"/>
  <c r="G1217"/>
  <c r="G1213"/>
  <c r="R1213"/>
  <c r="H1091"/>
  <c r="G1389"/>
  <c r="G987"/>
  <c r="G963"/>
  <c r="E1407"/>
  <c r="X1407" s="1"/>
  <c r="G1407"/>
  <c r="J1376"/>
  <c r="H1376"/>
  <c r="E1371"/>
  <c r="X1371" s="1"/>
  <c r="F1371"/>
  <c r="R1371"/>
  <c r="H1371"/>
  <c r="I1190"/>
  <c r="R1190"/>
  <c r="E1167"/>
  <c r="X1167" s="1"/>
  <c r="G1167"/>
  <c r="J1162"/>
  <c r="H1162"/>
  <c r="R1162"/>
  <c r="E1151"/>
  <c r="X1151" s="1"/>
  <c r="H1151"/>
  <c r="G1151"/>
  <c r="R1151"/>
  <c r="J1138"/>
  <c r="R1138"/>
  <c r="H1138"/>
  <c r="E1133"/>
  <c r="X1133" s="1"/>
  <c r="G1133"/>
  <c r="E1124"/>
  <c r="X1124" s="1"/>
  <c r="G1124"/>
  <c r="E1120"/>
  <c r="X1120" s="1"/>
  <c r="F1120"/>
  <c r="F1083"/>
  <c r="H1083"/>
  <c r="E1079"/>
  <c r="X1079" s="1"/>
  <c r="H1079"/>
  <c r="E1075"/>
  <c r="X1075" s="1"/>
  <c r="F1075"/>
  <c r="E1067"/>
  <c r="X1067" s="1"/>
  <c r="F1067"/>
  <c r="E1059"/>
  <c r="X1059" s="1"/>
  <c r="H1059"/>
  <c r="E1047"/>
  <c r="X1047" s="1"/>
  <c r="H1047"/>
  <c r="F1047"/>
  <c r="E1039"/>
  <c r="X1039" s="1"/>
  <c r="G1039"/>
  <c r="H1039"/>
  <c r="E1035"/>
  <c r="X1035" s="1"/>
  <c r="F1035"/>
  <c r="E1031"/>
  <c r="X1031" s="1"/>
  <c r="G1031"/>
  <c r="H1031"/>
  <c r="E1023"/>
  <c r="X1023" s="1"/>
  <c r="G1023"/>
  <c r="E1019"/>
  <c r="X1019" s="1"/>
  <c r="H1019"/>
  <c r="E1015"/>
  <c r="X1015" s="1"/>
  <c r="G1015"/>
  <c r="E1011"/>
  <c r="X1011" s="1"/>
  <c r="G1011"/>
  <c r="E1007"/>
  <c r="X1007" s="1"/>
  <c r="G1007"/>
  <c r="E1003"/>
  <c r="X1003" s="1"/>
  <c r="F1003"/>
  <c r="H1003"/>
  <c r="E999"/>
  <c r="X999" s="1"/>
  <c r="G999"/>
  <c r="H999"/>
  <c r="E995"/>
  <c r="X995" s="1"/>
  <c r="G995"/>
  <c r="E991"/>
  <c r="X991" s="1"/>
  <c r="G991"/>
  <c r="E983"/>
  <c r="X983" s="1"/>
  <c r="G983"/>
  <c r="F983"/>
  <c r="E975"/>
  <c r="X975" s="1"/>
  <c r="G975"/>
  <c r="H975"/>
  <c r="E971"/>
  <c r="X971" s="1"/>
  <c r="H971"/>
  <c r="E967"/>
  <c r="X967" s="1"/>
  <c r="G967"/>
  <c r="E959"/>
  <c r="X959" s="1"/>
  <c r="G959"/>
  <c r="E955"/>
  <c r="X955" s="1"/>
  <c r="G955"/>
  <c r="E951"/>
  <c r="X951" s="1"/>
  <c r="G951"/>
  <c r="H951"/>
  <c r="E947"/>
  <c r="X947" s="1"/>
  <c r="G947"/>
  <c r="E943"/>
  <c r="X943" s="1"/>
  <c r="G943"/>
  <c r="F943"/>
  <c r="E939"/>
  <c r="X939" s="1"/>
  <c r="H939"/>
  <c r="G939"/>
  <c r="E935"/>
  <c r="X935" s="1"/>
  <c r="G935"/>
  <c r="E931"/>
  <c r="X931" s="1"/>
  <c r="G931"/>
  <c r="H931"/>
  <c r="E927"/>
  <c r="X927" s="1"/>
  <c r="G927"/>
  <c r="E923"/>
  <c r="X923" s="1"/>
  <c r="G923"/>
  <c r="E919"/>
  <c r="X919" s="1"/>
  <c r="G919"/>
  <c r="F919"/>
  <c r="E915"/>
  <c r="X915" s="1"/>
  <c r="G915"/>
  <c r="E911"/>
  <c r="X911" s="1"/>
  <c r="G911"/>
  <c r="E907"/>
  <c r="X907" s="1"/>
  <c r="J907"/>
  <c r="G907"/>
  <c r="E903"/>
  <c r="X903" s="1"/>
  <c r="G903"/>
  <c r="H903"/>
  <c r="E899"/>
  <c r="X899" s="1"/>
  <c r="J899"/>
  <c r="G899"/>
  <c r="E895"/>
  <c r="X895" s="1"/>
  <c r="G895"/>
  <c r="E891"/>
  <c r="X891" s="1"/>
  <c r="H891"/>
  <c r="G891"/>
  <c r="E887"/>
  <c r="X887" s="1"/>
  <c r="G887"/>
  <c r="J887"/>
  <c r="E883"/>
  <c r="X883" s="1"/>
  <c r="G883"/>
  <c r="E879"/>
  <c r="X879" s="1"/>
  <c r="G879"/>
  <c r="E875"/>
  <c r="X875" s="1"/>
  <c r="H875"/>
  <c r="F875"/>
  <c r="J875"/>
  <c r="G875"/>
  <c r="E871"/>
  <c r="X871" s="1"/>
  <c r="G871"/>
  <c r="E867"/>
  <c r="X867" s="1"/>
  <c r="G867"/>
  <c r="E863"/>
  <c r="X863" s="1"/>
  <c r="G863"/>
  <c r="E859"/>
  <c r="X859" s="1"/>
  <c r="G859"/>
  <c r="E855"/>
  <c r="X855" s="1"/>
  <c r="G855"/>
  <c r="E851"/>
  <c r="X851" s="1"/>
  <c r="G851"/>
  <c r="E847"/>
  <c r="X847" s="1"/>
  <c r="G847"/>
  <c r="E843"/>
  <c r="X843" s="1"/>
  <c r="F843"/>
  <c r="G843"/>
  <c r="E839"/>
  <c r="X839" s="1"/>
  <c r="G839"/>
  <c r="E835"/>
  <c r="X835" s="1"/>
  <c r="G835"/>
  <c r="E831"/>
  <c r="X831" s="1"/>
  <c r="G831"/>
  <c r="E827"/>
  <c r="X827" s="1"/>
  <c r="H827"/>
  <c r="F827"/>
  <c r="G827"/>
  <c r="E823"/>
  <c r="X823" s="1"/>
  <c r="G823"/>
  <c r="E819"/>
  <c r="X819" s="1"/>
  <c r="G819"/>
  <c r="E815"/>
  <c r="X815" s="1"/>
  <c r="G815"/>
  <c r="E811"/>
  <c r="X811" s="1"/>
  <c r="G811"/>
  <c r="E807"/>
  <c r="X807" s="1"/>
  <c r="G807"/>
  <c r="E803"/>
  <c r="X803" s="1"/>
  <c r="G803"/>
  <c r="E799"/>
  <c r="X799" s="1"/>
  <c r="G799"/>
  <c r="E795"/>
  <c r="X795" s="1"/>
  <c r="J795"/>
  <c r="G795"/>
  <c r="E791"/>
  <c r="X791" s="1"/>
  <c r="G791"/>
  <c r="F791"/>
  <c r="E787"/>
  <c r="X787" s="1"/>
  <c r="G787"/>
  <c r="E783"/>
  <c r="X783" s="1"/>
  <c r="G783"/>
  <c r="E779"/>
  <c r="X779" s="1"/>
  <c r="G779"/>
  <c r="E775"/>
  <c r="X775" s="1"/>
  <c r="G775"/>
  <c r="E771"/>
  <c r="X771" s="1"/>
  <c r="G771"/>
  <c r="E767"/>
  <c r="X767" s="1"/>
  <c r="G767"/>
  <c r="F767"/>
  <c r="E763"/>
  <c r="X763" s="1"/>
  <c r="F763"/>
  <c r="I763"/>
  <c r="G763"/>
  <c r="E759"/>
  <c r="X759" s="1"/>
  <c r="G759"/>
  <c r="E755"/>
  <c r="X755" s="1"/>
  <c r="I755"/>
  <c r="G755"/>
  <c r="J755"/>
  <c r="E751"/>
  <c r="X751" s="1"/>
  <c r="G751"/>
  <c r="I751"/>
  <c r="E747"/>
  <c r="X747" s="1"/>
  <c r="H747"/>
  <c r="G747"/>
  <c r="E743"/>
  <c r="X743" s="1"/>
  <c r="G743"/>
  <c r="I743"/>
  <c r="E739"/>
  <c r="X739" s="1"/>
  <c r="R739"/>
  <c r="G739"/>
  <c r="E735"/>
  <c r="X735" s="1"/>
  <c r="G735"/>
  <c r="F735"/>
  <c r="I735"/>
  <c r="E731"/>
  <c r="X731" s="1"/>
  <c r="R731"/>
  <c r="G731"/>
  <c r="E727"/>
  <c r="X727" s="1"/>
  <c r="G727"/>
  <c r="E723"/>
  <c r="X723" s="1"/>
  <c r="H723"/>
  <c r="J723"/>
  <c r="G723"/>
  <c r="E719"/>
  <c r="X719" s="1"/>
  <c r="G719"/>
  <c r="E715"/>
  <c r="X715" s="1"/>
  <c r="R715"/>
  <c r="G715"/>
  <c r="E711"/>
  <c r="X711" s="1"/>
  <c r="G711"/>
  <c r="F711"/>
  <c r="E707"/>
  <c r="X707" s="1"/>
  <c r="F707"/>
  <c r="G707"/>
  <c r="E703"/>
  <c r="X703" s="1"/>
  <c r="G703"/>
  <c r="E699"/>
  <c r="X699" s="1"/>
  <c r="F699"/>
  <c r="G699"/>
  <c r="E695"/>
  <c r="X695" s="1"/>
  <c r="G695"/>
  <c r="E691"/>
  <c r="X691" s="1"/>
  <c r="I691"/>
  <c r="G691"/>
  <c r="E687"/>
  <c r="X687" s="1"/>
  <c r="G687"/>
  <c r="E683"/>
  <c r="X683" s="1"/>
  <c r="G683"/>
  <c r="E679"/>
  <c r="X679" s="1"/>
  <c r="G679"/>
  <c r="J679"/>
  <c r="I679"/>
  <c r="E675"/>
  <c r="X675" s="1"/>
  <c r="J675"/>
  <c r="G675"/>
  <c r="E671"/>
  <c r="X671" s="1"/>
  <c r="G671"/>
  <c r="E667"/>
  <c r="X667" s="1"/>
  <c r="G667"/>
  <c r="E663"/>
  <c r="X663" s="1"/>
  <c r="G663"/>
  <c r="E659"/>
  <c r="X659" s="1"/>
  <c r="I659"/>
  <c r="G659"/>
  <c r="E655"/>
  <c r="X655" s="1"/>
  <c r="G655"/>
  <c r="E651"/>
  <c r="X651" s="1"/>
  <c r="G651"/>
  <c r="E647"/>
  <c r="X647" s="1"/>
  <c r="G647"/>
  <c r="E643"/>
  <c r="X643" s="1"/>
  <c r="R643"/>
  <c r="G643"/>
  <c r="E639"/>
  <c r="X639" s="1"/>
  <c r="G639"/>
  <c r="F639"/>
  <c r="E635"/>
  <c r="X635" s="1"/>
  <c r="G635"/>
  <c r="E631"/>
  <c r="X631" s="1"/>
  <c r="G631"/>
  <c r="R631"/>
  <c r="I631"/>
  <c r="E627"/>
  <c r="X627" s="1"/>
  <c r="G627"/>
  <c r="H627"/>
  <c r="E623"/>
  <c r="X623" s="1"/>
  <c r="G623"/>
  <c r="J623"/>
  <c r="R623"/>
  <c r="E619"/>
  <c r="X619" s="1"/>
  <c r="I619"/>
  <c r="F619"/>
  <c r="G619"/>
  <c r="E615"/>
  <c r="X615" s="1"/>
  <c r="G615"/>
  <c r="E611"/>
  <c r="X611" s="1"/>
  <c r="G611"/>
  <c r="R611"/>
  <c r="E607"/>
  <c r="X607" s="1"/>
  <c r="G607"/>
  <c r="F607"/>
  <c r="R607"/>
  <c r="E603"/>
  <c r="X603" s="1"/>
  <c r="F603"/>
  <c r="G603"/>
  <c r="E599"/>
  <c r="X599" s="1"/>
  <c r="G599"/>
  <c r="E595"/>
  <c r="X595" s="1"/>
  <c r="R595"/>
  <c r="G595"/>
  <c r="E591"/>
  <c r="X591" s="1"/>
  <c r="G591"/>
  <c r="R591"/>
  <c r="E587"/>
  <c r="X587" s="1"/>
  <c r="F587"/>
  <c r="R587"/>
  <c r="G587"/>
  <c r="E583"/>
  <c r="X583" s="1"/>
  <c r="G583"/>
  <c r="R583"/>
  <c r="E579"/>
  <c r="X579" s="1"/>
  <c r="F579"/>
  <c r="R579"/>
  <c r="G579"/>
  <c r="E575"/>
  <c r="X575" s="1"/>
  <c r="G575"/>
  <c r="E571"/>
  <c r="X571" s="1"/>
  <c r="R571"/>
  <c r="G571"/>
  <c r="E567"/>
  <c r="X567" s="1"/>
  <c r="G567"/>
  <c r="E563"/>
  <c r="X563" s="1"/>
  <c r="G563"/>
  <c r="E559"/>
  <c r="X559" s="1"/>
  <c r="G559"/>
  <c r="F559"/>
  <c r="E555"/>
  <c r="X555" s="1"/>
  <c r="G555"/>
  <c r="E551"/>
  <c r="X551" s="1"/>
  <c r="G551"/>
  <c r="R551"/>
  <c r="E547"/>
  <c r="X547" s="1"/>
  <c r="G547"/>
  <c r="F547"/>
  <c r="E543"/>
  <c r="X543" s="1"/>
  <c r="G543"/>
  <c r="E539"/>
  <c r="X539" s="1"/>
  <c r="F539"/>
  <c r="G539"/>
  <c r="E535"/>
  <c r="X535" s="1"/>
  <c r="G535"/>
  <c r="E531"/>
  <c r="X531" s="1"/>
  <c r="F531"/>
  <c r="R531"/>
  <c r="G531"/>
  <c r="E527"/>
  <c r="X527" s="1"/>
  <c r="G527"/>
  <c r="E523"/>
  <c r="X523" s="1"/>
  <c r="R523"/>
  <c r="G523"/>
  <c r="E519"/>
  <c r="X519" s="1"/>
  <c r="G519"/>
  <c r="E515"/>
  <c r="X515" s="1"/>
  <c r="G515"/>
  <c r="E511"/>
  <c r="X511" s="1"/>
  <c r="G511"/>
  <c r="R511"/>
  <c r="E507"/>
  <c r="X507" s="1"/>
  <c r="G507"/>
  <c r="E503"/>
  <c r="X503" s="1"/>
  <c r="G503"/>
  <c r="E499"/>
  <c r="X499" s="1"/>
  <c r="G499"/>
  <c r="E495"/>
  <c r="X495" s="1"/>
  <c r="G495"/>
  <c r="E491"/>
  <c r="X491" s="1"/>
  <c r="G491"/>
  <c r="E487"/>
  <c r="X487" s="1"/>
  <c r="G487"/>
  <c r="E483"/>
  <c r="X483" s="1"/>
  <c r="G483"/>
  <c r="E479"/>
  <c r="X479" s="1"/>
  <c r="G479"/>
  <c r="R479"/>
  <c r="E475"/>
  <c r="X475" s="1"/>
  <c r="G475"/>
  <c r="E471"/>
  <c r="X471" s="1"/>
  <c r="G471"/>
  <c r="E467"/>
  <c r="X467" s="1"/>
  <c r="G467"/>
  <c r="E463"/>
  <c r="X463" s="1"/>
  <c r="G463"/>
  <c r="F463"/>
  <c r="E459"/>
  <c r="X459" s="1"/>
  <c r="G459"/>
  <c r="E455"/>
  <c r="X455" s="1"/>
  <c r="G455"/>
  <c r="E451"/>
  <c r="X451" s="1"/>
  <c r="G451"/>
  <c r="E447"/>
  <c r="X447" s="1"/>
  <c r="G447"/>
  <c r="R447"/>
  <c r="E443"/>
  <c r="X443" s="1"/>
  <c r="G443"/>
  <c r="E439"/>
  <c r="X439" s="1"/>
  <c r="G439"/>
  <c r="E435"/>
  <c r="X435" s="1"/>
  <c r="G435"/>
  <c r="E431"/>
  <c r="X431" s="1"/>
  <c r="G431"/>
  <c r="E427"/>
  <c r="X427" s="1"/>
  <c r="G427"/>
  <c r="E423"/>
  <c r="X423" s="1"/>
  <c r="G423"/>
  <c r="E419"/>
  <c r="X419" s="1"/>
  <c r="G419"/>
  <c r="E415"/>
  <c r="X415" s="1"/>
  <c r="G415"/>
  <c r="E411"/>
  <c r="X411" s="1"/>
  <c r="G411"/>
  <c r="E407"/>
  <c r="X407" s="1"/>
  <c r="G407"/>
  <c r="E403"/>
  <c r="X403" s="1"/>
  <c r="G403"/>
  <c r="E399"/>
  <c r="X399" s="1"/>
  <c r="G399"/>
  <c r="E395"/>
  <c r="X395" s="1"/>
  <c r="G395"/>
  <c r="E391"/>
  <c r="X391" s="1"/>
  <c r="G391"/>
  <c r="E387"/>
  <c r="X387" s="1"/>
  <c r="G387"/>
  <c r="E383"/>
  <c r="X383" s="1"/>
  <c r="G383"/>
  <c r="E379"/>
  <c r="X379" s="1"/>
  <c r="G379"/>
  <c r="E375"/>
  <c r="X375" s="1"/>
  <c r="G375"/>
  <c r="E371"/>
  <c r="X371" s="1"/>
  <c r="G371"/>
  <c r="E367"/>
  <c r="X367" s="1"/>
  <c r="G367"/>
  <c r="E363"/>
  <c r="X363" s="1"/>
  <c r="G363"/>
  <c r="E359"/>
  <c r="X359" s="1"/>
  <c r="G359"/>
  <c r="E357"/>
  <c r="X357" s="1"/>
  <c r="G357"/>
  <c r="X356"/>
  <c r="E1345"/>
  <c r="X1345" s="1"/>
  <c r="F1345"/>
  <c r="I1345"/>
  <c r="E1341"/>
  <c r="X1341" s="1"/>
  <c r="G1341"/>
  <c r="R2386"/>
  <c r="R2262"/>
  <c r="H1433"/>
  <c r="F1384"/>
  <c r="H1418"/>
  <c r="H1407"/>
  <c r="I1411"/>
  <c r="J1190"/>
  <c r="I1389"/>
  <c r="R1133"/>
  <c r="R1107"/>
  <c r="R1091"/>
  <c r="J1059"/>
  <c r="J1043"/>
  <c r="R1027"/>
  <c r="I1217"/>
  <c r="R1221"/>
  <c r="R1095"/>
  <c r="I1063"/>
  <c r="J1047"/>
  <c r="R1031"/>
  <c r="I999"/>
  <c r="J983"/>
  <c r="I1213"/>
  <c r="J1173"/>
  <c r="H1120"/>
  <c r="J1083"/>
  <c r="R1067"/>
  <c r="J1035"/>
  <c r="J1019"/>
  <c r="J1003"/>
  <c r="R987"/>
  <c r="I955"/>
  <c r="J931"/>
  <c r="I899"/>
  <c r="F1205"/>
  <c r="J967"/>
  <c r="F1177"/>
  <c r="J1177"/>
  <c r="J943"/>
  <c r="I891"/>
  <c r="I859"/>
  <c r="I827"/>
  <c r="R1128"/>
  <c r="H1128"/>
  <c r="I1071"/>
  <c r="H1055"/>
  <c r="F1023"/>
  <c r="R1023"/>
  <c r="J1007"/>
  <c r="J975"/>
  <c r="J1087"/>
  <c r="J991"/>
  <c r="J963"/>
  <c r="R951"/>
  <c r="F887"/>
  <c r="H811"/>
  <c r="I803"/>
  <c r="I887"/>
  <c r="H791"/>
  <c r="H995"/>
  <c r="J927"/>
  <c r="J959"/>
  <c r="R755"/>
  <c r="R735"/>
  <c r="I787"/>
  <c r="F807"/>
  <c r="I807"/>
  <c r="J771"/>
  <c r="J587"/>
  <c r="J571"/>
  <c r="I611"/>
  <c r="I591"/>
  <c r="I575"/>
  <c r="J799"/>
  <c r="R659"/>
  <c r="H631"/>
  <c r="H611"/>
  <c r="H603"/>
  <c r="H563"/>
  <c r="H679"/>
  <c r="R815"/>
  <c r="H707"/>
  <c r="I667"/>
  <c r="H559"/>
  <c r="H523"/>
  <c r="J663"/>
  <c r="I555"/>
  <c r="H495"/>
  <c r="I479"/>
  <c r="I463"/>
  <c r="I447"/>
  <c r="J655"/>
  <c r="J651"/>
  <c r="J647"/>
  <c r="J511"/>
  <c r="H551"/>
  <c r="I531"/>
  <c r="H515"/>
  <c r="F479"/>
  <c r="F671"/>
  <c r="H671"/>
  <c r="J491"/>
  <c r="H507"/>
  <c r="R475"/>
  <c r="J443"/>
  <c r="R459"/>
  <c r="R435"/>
  <c r="R1954"/>
  <c r="F1031"/>
  <c r="H919"/>
  <c r="F595"/>
  <c r="J903"/>
  <c r="H683"/>
  <c r="H743"/>
  <c r="I791"/>
  <c r="R619"/>
  <c r="F575"/>
  <c r="F1079"/>
  <c r="F583"/>
  <c r="F591"/>
  <c r="J699"/>
  <c r="F631"/>
  <c r="I707"/>
  <c r="J607"/>
  <c r="H987"/>
  <c r="F751"/>
  <c r="I639"/>
  <c r="R527"/>
  <c r="F551"/>
  <c r="I767"/>
  <c r="J811"/>
  <c r="J843"/>
  <c r="H955"/>
  <c r="H991"/>
  <c r="J1151"/>
  <c r="G1371"/>
  <c r="G1162"/>
  <c r="G1027"/>
  <c r="E1261"/>
  <c r="X1261" s="1"/>
  <c r="H1261"/>
  <c r="E1243"/>
  <c r="X1243" s="1"/>
  <c r="G1243"/>
  <c r="E1239"/>
  <c r="X1239" s="1"/>
  <c r="G1239"/>
  <c r="E1229"/>
  <c r="X1229" s="1"/>
  <c r="G1229"/>
  <c r="H1229"/>
  <c r="E1224"/>
  <c r="X1224" s="1"/>
  <c r="G1224"/>
  <c r="F1433"/>
  <c r="R1384"/>
  <c r="R1418"/>
  <c r="J1407"/>
  <c r="F1190"/>
  <c r="H1155"/>
  <c r="F1411"/>
  <c r="I1352"/>
  <c r="H1389"/>
  <c r="H1133"/>
  <c r="I1059"/>
  <c r="I1043"/>
  <c r="J1027"/>
  <c r="R1011"/>
  <c r="H1217"/>
  <c r="J1095"/>
  <c r="R1079"/>
  <c r="I1047"/>
  <c r="J1031"/>
  <c r="R1015"/>
  <c r="I983"/>
  <c r="H1213"/>
  <c r="R1120"/>
  <c r="I1083"/>
  <c r="J1067"/>
  <c r="I1035"/>
  <c r="I1019"/>
  <c r="I1003"/>
  <c r="J987"/>
  <c r="R971"/>
  <c r="F975"/>
  <c r="I931"/>
  <c r="R919"/>
  <c r="I967"/>
  <c r="I943"/>
  <c r="R875"/>
  <c r="R843"/>
  <c r="J1128"/>
  <c r="H1071"/>
  <c r="F1055"/>
  <c r="R1055"/>
  <c r="J1023"/>
  <c r="I1007"/>
  <c r="I975"/>
  <c r="I991"/>
  <c r="I963"/>
  <c r="J951"/>
  <c r="F899"/>
  <c r="R811"/>
  <c r="H803"/>
  <c r="H775"/>
  <c r="H887"/>
  <c r="H795"/>
  <c r="R791"/>
  <c r="F995"/>
  <c r="R995"/>
  <c r="F803"/>
  <c r="J775"/>
  <c r="I927"/>
  <c r="I795"/>
  <c r="I775"/>
  <c r="R871"/>
  <c r="I959"/>
  <c r="R763"/>
  <c r="R743"/>
  <c r="F787"/>
  <c r="H787"/>
  <c r="H807"/>
  <c r="I771"/>
  <c r="H687"/>
  <c r="J591"/>
  <c r="J575"/>
  <c r="F695"/>
  <c r="J691"/>
  <c r="I595"/>
  <c r="I579"/>
  <c r="F799"/>
  <c r="I799"/>
  <c r="H623"/>
  <c r="H595"/>
  <c r="H587"/>
  <c r="H579"/>
  <c r="R679"/>
  <c r="J815"/>
  <c r="R707"/>
  <c r="F667"/>
  <c r="H667"/>
  <c r="R559"/>
  <c r="I663"/>
  <c r="H555"/>
  <c r="J535"/>
  <c r="H479"/>
  <c r="H463"/>
  <c r="H447"/>
  <c r="I655"/>
  <c r="J547"/>
  <c r="I651"/>
  <c r="F555"/>
  <c r="I647"/>
  <c r="F523"/>
  <c r="J463"/>
  <c r="J447"/>
  <c r="H531"/>
  <c r="F511"/>
  <c r="F495"/>
  <c r="R671"/>
  <c r="F491"/>
  <c r="I491"/>
  <c r="R507"/>
  <c r="J475"/>
  <c r="F443"/>
  <c r="I443"/>
  <c r="J459"/>
  <c r="J435"/>
  <c r="I435"/>
  <c r="H2226"/>
  <c r="I1376"/>
  <c r="H967"/>
  <c r="J891"/>
  <c r="I723"/>
  <c r="J859"/>
  <c r="H751"/>
  <c r="H1015"/>
  <c r="F999"/>
  <c r="J743"/>
  <c r="J827"/>
  <c r="H763"/>
  <c r="J619"/>
  <c r="H755"/>
  <c r="H779"/>
  <c r="R547"/>
  <c r="I623"/>
  <c r="F971"/>
  <c r="J603"/>
  <c r="I1642"/>
  <c r="F987"/>
  <c r="H1067"/>
  <c r="J695"/>
  <c r="F1051"/>
  <c r="I687"/>
  <c r="R639"/>
  <c r="J747"/>
  <c r="F1352"/>
  <c r="R515"/>
  <c r="J803"/>
  <c r="H859"/>
  <c r="H899"/>
  <c r="G1190"/>
  <c r="G1155"/>
  <c r="G1120"/>
  <c r="G971"/>
  <c r="I2415"/>
  <c r="I2175"/>
  <c r="H1408"/>
  <c r="J1183"/>
  <c r="I2123"/>
  <c r="J1377"/>
  <c r="I1412"/>
  <c r="H1455"/>
  <c r="R2347"/>
  <c r="G2451"/>
  <c r="G2439"/>
  <c r="G2411"/>
  <c r="G2379"/>
  <c r="G2359"/>
  <c r="G2331"/>
  <c r="G2255"/>
  <c r="G2227"/>
  <c r="G2211"/>
  <c r="G2195"/>
  <c r="G2175"/>
  <c r="G2131"/>
  <c r="G2083"/>
  <c r="G2059"/>
  <c r="G2047"/>
  <c r="G2031"/>
  <c r="G2019"/>
  <c r="G1995"/>
  <c r="G1871"/>
  <c r="G1835"/>
  <c r="G1823"/>
  <c r="G1803"/>
  <c r="G1791"/>
  <c r="G1779"/>
  <c r="G1771"/>
  <c r="G1763"/>
  <c r="G1755"/>
  <c r="G1743"/>
  <c r="G1731"/>
  <c r="G1711"/>
  <c r="G1699"/>
  <c r="G1691"/>
  <c r="G1679"/>
  <c r="G1667"/>
  <c r="G1659"/>
  <c r="G1627"/>
  <c r="G1551"/>
  <c r="G1539"/>
  <c r="G1531"/>
  <c r="G1511"/>
  <c r="G1503"/>
  <c r="G1495"/>
  <c r="G1463"/>
  <c r="G1455"/>
  <c r="G1439"/>
  <c r="G1399"/>
  <c r="G1385"/>
  <c r="G1323"/>
  <c r="G1284"/>
  <c r="G1271"/>
  <c r="G1257"/>
  <c r="G1209"/>
  <c r="G1174"/>
  <c r="G1121"/>
  <c r="G1036"/>
  <c r="G1004"/>
  <c r="G908"/>
  <c r="G892"/>
  <c r="G876"/>
  <c r="G860"/>
  <c r="G844"/>
  <c r="G828"/>
  <c r="G812"/>
  <c r="G780"/>
  <c r="G764"/>
  <c r="G668"/>
  <c r="G652"/>
  <c r="G636"/>
  <c r="G620"/>
  <c r="G604"/>
  <c r="G588"/>
  <c r="G572"/>
  <c r="G556"/>
  <c r="G540"/>
  <c r="G412"/>
  <c r="G396"/>
  <c r="G380"/>
  <c r="G364"/>
  <c r="I2151"/>
  <c r="J2247"/>
  <c r="I2439"/>
  <c r="J2111"/>
  <c r="H2415"/>
  <c r="H2439"/>
  <c r="R1183"/>
  <c r="H1249"/>
  <c r="F1463"/>
  <c r="F1479"/>
  <c r="H1503"/>
  <c r="H1727"/>
  <c r="J1871"/>
  <c r="J2083"/>
  <c r="J2251"/>
  <c r="F2331"/>
  <c r="R2355"/>
  <c r="R2439"/>
  <c r="F2459"/>
  <c r="G2467"/>
  <c r="G2443"/>
  <c r="G2423"/>
  <c r="G2383"/>
  <c r="G2367"/>
  <c r="G2351"/>
  <c r="G2339"/>
  <c r="G2323"/>
  <c r="G2295"/>
  <c r="G2283"/>
  <c r="G2247"/>
  <c r="G2219"/>
  <c r="G2199"/>
  <c r="G2187"/>
  <c r="G2163"/>
  <c r="G2135"/>
  <c r="G2123"/>
  <c r="G2111"/>
  <c r="G2071"/>
  <c r="G2007"/>
  <c r="G1971"/>
  <c r="G1931"/>
  <c r="G1919"/>
  <c r="G1907"/>
  <c r="G1899"/>
  <c r="G1859"/>
  <c r="G1851"/>
  <c r="G1747"/>
  <c r="G1683"/>
  <c r="G1651"/>
  <c r="G1643"/>
  <c r="G1631"/>
  <c r="G1619"/>
  <c r="G1611"/>
  <c r="G1599"/>
  <c r="G1587"/>
  <c r="G1579"/>
  <c r="G1567"/>
  <c r="G1559"/>
  <c r="G1527"/>
  <c r="G1519"/>
  <c r="G1491"/>
  <c r="G1451"/>
  <c r="G1408"/>
  <c r="G1377"/>
  <c r="G1337"/>
  <c r="G1267"/>
  <c r="G1225"/>
  <c r="G1100"/>
  <c r="G1080"/>
  <c r="E2457"/>
  <c r="X2457" s="1"/>
  <c r="G2457"/>
  <c r="E2449"/>
  <c r="X2449" s="1"/>
  <c r="G2449"/>
  <c r="H2449"/>
  <c r="E2441"/>
  <c r="X2441" s="1"/>
  <c r="G2441"/>
  <c r="E2433"/>
  <c r="X2433" s="1"/>
  <c r="G2433"/>
  <c r="E2401"/>
  <c r="X2401" s="1"/>
  <c r="F2401"/>
  <c r="E2397"/>
  <c r="X2397" s="1"/>
  <c r="G2397"/>
  <c r="E2389"/>
  <c r="X2389" s="1"/>
  <c r="G2389"/>
  <c r="E2381"/>
  <c r="X2381" s="1"/>
  <c r="G2381"/>
  <c r="E2373"/>
  <c r="X2373" s="1"/>
  <c r="G2373"/>
  <c r="E2361"/>
  <c r="X2361" s="1"/>
  <c r="G2361"/>
  <c r="E2353"/>
  <c r="X2353" s="1"/>
  <c r="F2353"/>
  <c r="E2337"/>
  <c r="X2337" s="1"/>
  <c r="G2337"/>
  <c r="H2337"/>
  <c r="E2293"/>
  <c r="X2293" s="1"/>
  <c r="G2293"/>
  <c r="E2285"/>
  <c r="X2285" s="1"/>
  <c r="G2285"/>
  <c r="E2277"/>
  <c r="X2277" s="1"/>
  <c r="G2277"/>
  <c r="E2241"/>
  <c r="X2241" s="1"/>
  <c r="G2241"/>
  <c r="E2225"/>
  <c r="X2225" s="1"/>
  <c r="G2225"/>
  <c r="E2217"/>
  <c r="X2217" s="1"/>
  <c r="G2217"/>
  <c r="E2205"/>
  <c r="X2205" s="1"/>
  <c r="G2205"/>
  <c r="H2205"/>
  <c r="E2197"/>
  <c r="X2197" s="1"/>
  <c r="G2197"/>
  <c r="E2189"/>
  <c r="X2189" s="1"/>
  <c r="G2189"/>
  <c r="E2173"/>
  <c r="X2173" s="1"/>
  <c r="G2173"/>
  <c r="E2137"/>
  <c r="X2137" s="1"/>
  <c r="G2137"/>
  <c r="E2129"/>
  <c r="X2129" s="1"/>
  <c r="G2129"/>
  <c r="E2121"/>
  <c r="X2121" s="1"/>
  <c r="G2121"/>
  <c r="E2085"/>
  <c r="X2085" s="1"/>
  <c r="G2085"/>
  <c r="E2053"/>
  <c r="X2053" s="1"/>
  <c r="G2053"/>
  <c r="E2041"/>
  <c r="X2041" s="1"/>
  <c r="G2041"/>
  <c r="E2033"/>
  <c r="X2033" s="1"/>
  <c r="G2033"/>
  <c r="E2025"/>
  <c r="X2025" s="1"/>
  <c r="G2025"/>
  <c r="E2017"/>
  <c r="X2017" s="1"/>
  <c r="G2017"/>
  <c r="E2005"/>
  <c r="X2005" s="1"/>
  <c r="I2005"/>
  <c r="E1981"/>
  <c r="X1981" s="1"/>
  <c r="G1981"/>
  <c r="E1973"/>
  <c r="X1973" s="1"/>
  <c r="G1973"/>
  <c r="E1965"/>
  <c r="X1965" s="1"/>
  <c r="G1965"/>
  <c r="I1965"/>
  <c r="E1957"/>
  <c r="X1957" s="1"/>
  <c r="F1957"/>
  <c r="E1945"/>
  <c r="X1945" s="1"/>
  <c r="G1945"/>
  <c r="E1937"/>
  <c r="X1937" s="1"/>
  <c r="G1937"/>
  <c r="E1933"/>
  <c r="X1933" s="1"/>
  <c r="F1933"/>
  <c r="E1929"/>
  <c r="X1929" s="1"/>
  <c r="G1929"/>
  <c r="E1921"/>
  <c r="X1921" s="1"/>
  <c r="G1921"/>
  <c r="E1885"/>
  <c r="X1885" s="1"/>
  <c r="G1885"/>
  <c r="E1877"/>
  <c r="X1877" s="1"/>
  <c r="G1877"/>
  <c r="E1869"/>
  <c r="X1869" s="1"/>
  <c r="G1869"/>
  <c r="E1841"/>
  <c r="X1841" s="1"/>
  <c r="G1841"/>
  <c r="E1833"/>
  <c r="X1833" s="1"/>
  <c r="G1833"/>
  <c r="E1813"/>
  <c r="X1813" s="1"/>
  <c r="G1813"/>
  <c r="H1813"/>
  <c r="E1797"/>
  <c r="X1797" s="1"/>
  <c r="G1797"/>
  <c r="E1789"/>
  <c r="X1789" s="1"/>
  <c r="G1789"/>
  <c r="E1745"/>
  <c r="X1745" s="1"/>
  <c r="G1745"/>
  <c r="E1737"/>
  <c r="X1737" s="1"/>
  <c r="G1737"/>
  <c r="E1729"/>
  <c r="X1729" s="1"/>
  <c r="R1729"/>
  <c r="E1717"/>
  <c r="X1717" s="1"/>
  <c r="G1717"/>
  <c r="E1709"/>
  <c r="X1709" s="1"/>
  <c r="G1709"/>
  <c r="E1681"/>
  <c r="X1681" s="1"/>
  <c r="G1681"/>
  <c r="F1681"/>
  <c r="E1673"/>
  <c r="X1673" s="1"/>
  <c r="G1673"/>
  <c r="E1657"/>
  <c r="X1657" s="1"/>
  <c r="F1657"/>
  <c r="E1637"/>
  <c r="X1637" s="1"/>
  <c r="G1637"/>
  <c r="E1629"/>
  <c r="X1629" s="1"/>
  <c r="G1629"/>
  <c r="E1621"/>
  <c r="X1621" s="1"/>
  <c r="F1621"/>
  <c r="E1601"/>
  <c r="X1601" s="1"/>
  <c r="G1601"/>
  <c r="E1593"/>
  <c r="X1593" s="1"/>
  <c r="G1593"/>
  <c r="E1573"/>
  <c r="X1573" s="1"/>
  <c r="G1573"/>
  <c r="E1565"/>
  <c r="X1565" s="1"/>
  <c r="G1565"/>
  <c r="E1537"/>
  <c r="X1537" s="1"/>
  <c r="G1537"/>
  <c r="E1525"/>
  <c r="X1525" s="1"/>
  <c r="G1525"/>
  <c r="E1513"/>
  <c r="X1513" s="1"/>
  <c r="G1513"/>
  <c r="E1501"/>
  <c r="X1501" s="1"/>
  <c r="G1501"/>
  <c r="E1489"/>
  <c r="X1489" s="1"/>
  <c r="R1489"/>
  <c r="E1473"/>
  <c r="X1473" s="1"/>
  <c r="G1473"/>
  <c r="E1461"/>
  <c r="X1461" s="1"/>
  <c r="G1461"/>
  <c r="E1453"/>
  <c r="X1453" s="1"/>
  <c r="R1453"/>
  <c r="E1449"/>
  <c r="X1449" s="1"/>
  <c r="G1449"/>
  <c r="E1348"/>
  <c r="X1348" s="1"/>
  <c r="G1348"/>
  <c r="J1238"/>
  <c r="E1211"/>
  <c r="X1211" s="1"/>
  <c r="R1211"/>
  <c r="G1211"/>
  <c r="E1207"/>
  <c r="X1207" s="1"/>
  <c r="R1207"/>
  <c r="E1442"/>
  <c r="X1442" s="1"/>
  <c r="G1442"/>
  <c r="E1433"/>
  <c r="X1433" s="1"/>
  <c r="R1433"/>
  <c r="E1305"/>
  <c r="X1305" s="1"/>
  <c r="G1305"/>
  <c r="H1190"/>
  <c r="E1190"/>
  <c r="X1190" s="1"/>
  <c r="E1177"/>
  <c r="X1177" s="1"/>
  <c r="G1177"/>
  <c r="F2345"/>
  <c r="G2469"/>
  <c r="G2425"/>
  <c r="G2417"/>
  <c r="G2409"/>
  <c r="G2385"/>
  <c r="G2353"/>
  <c r="G2345"/>
  <c r="G2305"/>
  <c r="G2273"/>
  <c r="G2233"/>
  <c r="G2181"/>
  <c r="G2141"/>
  <c r="G2109"/>
  <c r="G2101"/>
  <c r="G2093"/>
  <c r="G2081"/>
  <c r="G2045"/>
  <c r="G2021"/>
  <c r="G2009"/>
  <c r="G2001"/>
  <c r="G1993"/>
  <c r="G1961"/>
  <c r="G1949"/>
  <c r="G1917"/>
  <c r="G1889"/>
  <c r="G1865"/>
  <c r="G1845"/>
  <c r="G1378"/>
  <c r="G1369"/>
  <c r="G1085"/>
  <c r="G1069"/>
  <c r="G1057"/>
  <c r="G1025"/>
  <c r="G997"/>
  <c r="G961"/>
  <c r="G933"/>
  <c r="G897"/>
  <c r="G869"/>
  <c r="G833"/>
  <c r="G769"/>
  <c r="G741"/>
  <c r="G705"/>
  <c r="G677"/>
  <c r="G641"/>
  <c r="G613"/>
  <c r="G549"/>
  <c r="G513"/>
  <c r="G485"/>
  <c r="G421"/>
  <c r="E1395"/>
  <c r="X1395" s="1"/>
  <c r="G1395"/>
  <c r="E1156"/>
  <c r="X1156" s="1"/>
  <c r="G1156"/>
  <c r="E1143"/>
  <c r="X1143" s="1"/>
  <c r="H1143"/>
  <c r="G1143"/>
  <c r="E1139"/>
  <c r="X1139" s="1"/>
  <c r="G1139"/>
  <c r="E1129"/>
  <c r="X1129" s="1"/>
  <c r="G1129"/>
  <c r="G2461"/>
  <c r="G2440"/>
  <c r="G2429"/>
  <c r="G2401"/>
  <c r="G2377"/>
  <c r="G2365"/>
  <c r="G2333"/>
  <c r="G2325"/>
  <c r="G2317"/>
  <c r="G2309"/>
  <c r="G2297"/>
  <c r="G2265"/>
  <c r="G2257"/>
  <c r="G2249"/>
  <c r="G2237"/>
  <c r="G2213"/>
  <c r="G2201"/>
  <c r="G2169"/>
  <c r="G2161"/>
  <c r="G2153"/>
  <c r="G2145"/>
  <c r="G2133"/>
  <c r="G2073"/>
  <c r="G2065"/>
  <c r="G2057"/>
  <c r="G1985"/>
  <c r="G1953"/>
  <c r="G1250"/>
  <c r="G1061"/>
  <c r="G1041"/>
  <c r="G1013"/>
  <c r="G977"/>
  <c r="G949"/>
  <c r="G913"/>
  <c r="G849"/>
  <c r="G821"/>
  <c r="G785"/>
  <c r="G757"/>
  <c r="G721"/>
  <c r="G693"/>
  <c r="G657"/>
  <c r="G629"/>
  <c r="G593"/>
  <c r="G565"/>
  <c r="G529"/>
  <c r="G465"/>
  <c r="G437"/>
  <c r="G401"/>
  <c r="G373"/>
  <c r="E2312"/>
  <c r="X2312" s="1"/>
  <c r="G2312"/>
  <c r="E1241"/>
  <c r="X1241" s="1"/>
  <c r="G1241"/>
  <c r="E1109"/>
  <c r="X1109" s="1"/>
  <c r="G1109"/>
  <c r="E1101"/>
  <c r="X1101" s="1"/>
  <c r="G1101"/>
  <c r="E1093"/>
  <c r="X1093" s="1"/>
  <c r="G1093"/>
  <c r="E1089"/>
  <c r="X1089" s="1"/>
  <c r="G1089"/>
  <c r="E1081"/>
  <c r="X1081" s="1"/>
  <c r="G1081"/>
  <c r="E1073"/>
  <c r="X1073" s="1"/>
  <c r="G1073"/>
  <c r="E1065"/>
  <c r="X1065" s="1"/>
  <c r="G1065"/>
  <c r="E1053"/>
  <c r="X1053" s="1"/>
  <c r="G1053"/>
  <c r="E1045"/>
  <c r="X1045" s="1"/>
  <c r="G1045"/>
  <c r="E1037"/>
  <c r="X1037" s="1"/>
  <c r="G1037"/>
  <c r="E1033"/>
  <c r="X1033" s="1"/>
  <c r="G1033"/>
  <c r="E1021"/>
  <c r="X1021" s="1"/>
  <c r="G1021"/>
  <c r="E1017"/>
  <c r="X1017" s="1"/>
  <c r="G1017"/>
  <c r="E1005"/>
  <c r="X1005" s="1"/>
  <c r="G1005"/>
  <c r="E1001"/>
  <c r="X1001" s="1"/>
  <c r="G1001"/>
  <c r="E989"/>
  <c r="X989" s="1"/>
  <c r="G989"/>
  <c r="E985"/>
  <c r="X985" s="1"/>
  <c r="G985"/>
  <c r="E973"/>
  <c r="X973" s="1"/>
  <c r="G973"/>
  <c r="E969"/>
  <c r="X969" s="1"/>
  <c r="G969"/>
  <c r="E957"/>
  <c r="X957" s="1"/>
  <c r="G957"/>
  <c r="E953"/>
  <c r="X953" s="1"/>
  <c r="G953"/>
  <c r="E941"/>
  <c r="X941" s="1"/>
  <c r="G941"/>
  <c r="E937"/>
  <c r="X937" s="1"/>
  <c r="G937"/>
  <c r="E925"/>
  <c r="X925" s="1"/>
  <c r="G925"/>
  <c r="E921"/>
  <c r="X921" s="1"/>
  <c r="G921"/>
  <c r="E909"/>
  <c r="X909" s="1"/>
  <c r="G909"/>
  <c r="E905"/>
  <c r="X905" s="1"/>
  <c r="G905"/>
  <c r="H905"/>
  <c r="E893"/>
  <c r="X893" s="1"/>
  <c r="G893"/>
  <c r="E889"/>
  <c r="X889" s="1"/>
  <c r="G889"/>
  <c r="E885"/>
  <c r="X885" s="1"/>
  <c r="J885"/>
  <c r="E877"/>
  <c r="X877" s="1"/>
  <c r="G877"/>
  <c r="E873"/>
  <c r="X873" s="1"/>
  <c r="G873"/>
  <c r="E861"/>
  <c r="X861" s="1"/>
  <c r="G861"/>
  <c r="E857"/>
  <c r="X857" s="1"/>
  <c r="G857"/>
  <c r="E845"/>
  <c r="X845" s="1"/>
  <c r="G845"/>
  <c r="E841"/>
  <c r="X841" s="1"/>
  <c r="G841"/>
  <c r="J841"/>
  <c r="E829"/>
  <c r="X829" s="1"/>
  <c r="G829"/>
  <c r="E825"/>
  <c r="X825" s="1"/>
  <c r="G825"/>
  <c r="E813"/>
  <c r="X813" s="1"/>
  <c r="F813"/>
  <c r="G813"/>
  <c r="E809"/>
  <c r="X809" s="1"/>
  <c r="G809"/>
  <c r="E805"/>
  <c r="X805" s="1"/>
  <c r="F805"/>
  <c r="E797"/>
  <c r="X797" s="1"/>
  <c r="H797"/>
  <c r="G797"/>
  <c r="E793"/>
  <c r="X793" s="1"/>
  <c r="G793"/>
  <c r="E781"/>
  <c r="X781" s="1"/>
  <c r="G781"/>
  <c r="E777"/>
  <c r="X777" s="1"/>
  <c r="G777"/>
  <c r="E765"/>
  <c r="X765" s="1"/>
  <c r="G765"/>
  <c r="E761"/>
  <c r="X761" s="1"/>
  <c r="G761"/>
  <c r="E753"/>
  <c r="X753" s="1"/>
  <c r="F753"/>
  <c r="E749"/>
  <c r="X749" s="1"/>
  <c r="G749"/>
  <c r="E745"/>
  <c r="X745" s="1"/>
  <c r="G745"/>
  <c r="E733"/>
  <c r="X733" s="1"/>
  <c r="G733"/>
  <c r="E729"/>
  <c r="X729" s="1"/>
  <c r="G729"/>
  <c r="E717"/>
  <c r="X717" s="1"/>
  <c r="G717"/>
  <c r="E713"/>
  <c r="X713" s="1"/>
  <c r="G713"/>
  <c r="E709"/>
  <c r="X709" s="1"/>
  <c r="F709"/>
  <c r="E701"/>
  <c r="X701" s="1"/>
  <c r="G701"/>
  <c r="E697"/>
  <c r="X697" s="1"/>
  <c r="G697"/>
  <c r="I697"/>
  <c r="E685"/>
  <c r="X685" s="1"/>
  <c r="G685"/>
  <c r="E681"/>
  <c r="X681" s="1"/>
  <c r="G681"/>
  <c r="E669"/>
  <c r="X669" s="1"/>
  <c r="G669"/>
  <c r="E665"/>
  <c r="X665" s="1"/>
  <c r="G665"/>
  <c r="E653"/>
  <c r="X653" s="1"/>
  <c r="G653"/>
  <c r="E649"/>
  <c r="X649" s="1"/>
  <c r="G649"/>
  <c r="E637"/>
  <c r="X637" s="1"/>
  <c r="G637"/>
  <c r="E633"/>
  <c r="X633" s="1"/>
  <c r="G633"/>
  <c r="E621"/>
  <c r="X621" s="1"/>
  <c r="G621"/>
  <c r="E617"/>
  <c r="X617" s="1"/>
  <c r="G617"/>
  <c r="E605"/>
  <c r="X605" s="1"/>
  <c r="G605"/>
  <c r="E601"/>
  <c r="X601" s="1"/>
  <c r="G601"/>
  <c r="E589"/>
  <c r="X589" s="1"/>
  <c r="G589"/>
  <c r="E585"/>
  <c r="X585" s="1"/>
  <c r="G585"/>
  <c r="E577"/>
  <c r="X577" s="1"/>
  <c r="R577"/>
  <c r="E573"/>
  <c r="X573" s="1"/>
  <c r="G573"/>
  <c r="E569"/>
  <c r="X569" s="1"/>
  <c r="G569"/>
  <c r="R569"/>
  <c r="E557"/>
  <c r="X557" s="1"/>
  <c r="I557"/>
  <c r="G557"/>
  <c r="E553"/>
  <c r="X553" s="1"/>
  <c r="G553"/>
  <c r="E541"/>
  <c r="X541" s="1"/>
  <c r="G541"/>
  <c r="E537"/>
  <c r="X537" s="1"/>
  <c r="G537"/>
  <c r="J537"/>
  <c r="E525"/>
  <c r="X525" s="1"/>
  <c r="G525"/>
  <c r="E521"/>
  <c r="X521" s="1"/>
  <c r="G521"/>
  <c r="E517"/>
  <c r="X517" s="1"/>
  <c r="H517"/>
  <c r="E509"/>
  <c r="X509" s="1"/>
  <c r="G509"/>
  <c r="E505"/>
  <c r="X505" s="1"/>
  <c r="G505"/>
  <c r="E501"/>
  <c r="X501" s="1"/>
  <c r="J501"/>
  <c r="E493"/>
  <c r="X493" s="1"/>
  <c r="R493"/>
  <c r="G493"/>
  <c r="E489"/>
  <c r="X489" s="1"/>
  <c r="G489"/>
  <c r="E477"/>
  <c r="X477" s="1"/>
  <c r="G477"/>
  <c r="E473"/>
  <c r="X473" s="1"/>
  <c r="G473"/>
  <c r="E469"/>
  <c r="X469" s="1"/>
  <c r="J469"/>
  <c r="E461"/>
  <c r="X461" s="1"/>
  <c r="G461"/>
  <c r="E457"/>
  <c r="X457" s="1"/>
  <c r="G457"/>
  <c r="E449"/>
  <c r="X449" s="1"/>
  <c r="R449"/>
  <c r="E445"/>
  <c r="X445" s="1"/>
  <c r="J445"/>
  <c r="G445"/>
  <c r="E441"/>
  <c r="X441" s="1"/>
  <c r="G441"/>
  <c r="E429"/>
  <c r="X429" s="1"/>
  <c r="G429"/>
  <c r="E425"/>
  <c r="X425" s="1"/>
  <c r="G425"/>
  <c r="E417"/>
  <c r="X417" s="1"/>
  <c r="H417"/>
  <c r="E413"/>
  <c r="X413" s="1"/>
  <c r="G413"/>
  <c r="E409"/>
  <c r="X409" s="1"/>
  <c r="G409"/>
  <c r="F409"/>
  <c r="E397"/>
  <c r="X397" s="1"/>
  <c r="G397"/>
  <c r="E393"/>
  <c r="X393" s="1"/>
  <c r="G393"/>
  <c r="E385"/>
  <c r="X385" s="1"/>
  <c r="F385"/>
  <c r="E381"/>
  <c r="X381" s="1"/>
  <c r="G381"/>
  <c r="E377"/>
  <c r="X377" s="1"/>
  <c r="G377"/>
  <c r="E369"/>
  <c r="X369" s="1"/>
  <c r="F369"/>
  <c r="E365"/>
  <c r="X365" s="1"/>
  <c r="G365"/>
  <c r="E361"/>
  <c r="X361" s="1"/>
  <c r="G361"/>
  <c r="R1217"/>
  <c r="R1375"/>
  <c r="J1389"/>
  <c r="I1488"/>
  <c r="H1508"/>
  <c r="G1896"/>
  <c r="G1806"/>
  <c r="G1560"/>
  <c r="G1548"/>
  <c r="G1508"/>
  <c r="G1496"/>
  <c r="G1405"/>
  <c r="G1400"/>
  <c r="G1375"/>
  <c r="G1343"/>
  <c r="G1325"/>
  <c r="G1313"/>
  <c r="G1279"/>
  <c r="G1197"/>
  <c r="G1192"/>
  <c r="G1185"/>
  <c r="G1119"/>
  <c r="G980"/>
  <c r="G948"/>
  <c r="G884"/>
  <c r="G868"/>
  <c r="G836"/>
  <c r="G804"/>
  <c r="G788"/>
  <c r="G756"/>
  <c r="G740"/>
  <c r="G724"/>
  <c r="G708"/>
  <c r="G692"/>
  <c r="G676"/>
  <c r="G660"/>
  <c r="G644"/>
  <c r="G628"/>
  <c r="G612"/>
  <c r="G596"/>
  <c r="G580"/>
  <c r="G564"/>
  <c r="G548"/>
  <c r="G532"/>
  <c r="G404"/>
  <c r="G388"/>
  <c r="G372"/>
  <c r="G2424"/>
  <c r="G2376"/>
  <c r="G2344"/>
  <c r="G2120"/>
  <c r="G2088"/>
  <c r="G1912"/>
  <c r="G1782"/>
  <c r="G1263"/>
  <c r="G1251"/>
  <c r="G1199"/>
  <c r="G1135"/>
  <c r="G2296"/>
  <c r="G2248"/>
  <c r="G2216"/>
  <c r="G2040"/>
  <c r="G1992"/>
  <c r="G1960"/>
  <c r="G1552"/>
  <c r="G1536"/>
  <c r="G1520"/>
  <c r="G1437"/>
  <c r="G1409"/>
  <c r="G1373"/>
  <c r="G1357"/>
  <c r="G1345"/>
  <c r="G1295"/>
  <c r="G1288"/>
  <c r="G1281"/>
  <c r="G1249"/>
  <c r="G1231"/>
  <c r="G1208"/>
  <c r="G1183"/>
  <c r="G1165"/>
  <c r="G1160"/>
  <c r="G1149"/>
  <c r="G1144"/>
  <c r="I2466"/>
  <c r="J2466"/>
  <c r="F2466"/>
  <c r="H2466"/>
  <c r="F2462"/>
  <c r="H2462"/>
  <c r="I2462"/>
  <c r="R2462"/>
  <c r="R2458"/>
  <c r="F2458"/>
  <c r="H2458"/>
  <c r="J2458"/>
  <c r="I2454"/>
  <c r="F2454"/>
  <c r="J2454"/>
  <c r="H2454"/>
  <c r="H2446"/>
  <c r="I2446"/>
  <c r="F2446"/>
  <c r="H2438"/>
  <c r="I2438"/>
  <c r="F2438"/>
  <c r="H2434"/>
  <c r="J2434"/>
  <c r="F2430"/>
  <c r="H2430"/>
  <c r="J2430"/>
  <c r="R2430"/>
  <c r="I2422"/>
  <c r="R2422"/>
  <c r="H2422"/>
  <c r="I2418"/>
  <c r="H2418"/>
  <c r="J2414"/>
  <c r="R2414"/>
  <c r="F2414"/>
  <c r="I2414"/>
  <c r="H2406"/>
  <c r="I2406"/>
  <c r="F2402"/>
  <c r="R2402"/>
  <c r="H2402"/>
  <c r="J2402"/>
  <c r="F2394"/>
  <c r="J2394"/>
  <c r="R2394"/>
  <c r="I2394"/>
  <c r="J2390"/>
  <c r="R2390"/>
  <c r="I2390"/>
  <c r="I2386"/>
  <c r="J2386"/>
  <c r="H2386"/>
  <c r="I2378"/>
  <c r="J2378"/>
  <c r="F2378"/>
  <c r="I2374"/>
  <c r="J2374"/>
  <c r="I2370"/>
  <c r="R2370"/>
  <c r="F2370"/>
  <c r="H2370"/>
  <c r="J2366"/>
  <c r="R2366"/>
  <c r="F2366"/>
  <c r="I2366"/>
  <c r="R2362"/>
  <c r="J2362"/>
  <c r="H2362"/>
  <c r="I2362"/>
  <c r="J2354"/>
  <c r="R2354"/>
  <c r="F2354"/>
  <c r="I2354"/>
  <c r="J2346"/>
  <c r="R2346"/>
  <c r="I2346"/>
  <c r="H2338"/>
  <c r="J2338"/>
  <c r="F2338"/>
  <c r="I2330"/>
  <c r="F2330"/>
  <c r="R2318"/>
  <c r="F2318"/>
  <c r="I2314"/>
  <c r="J2314"/>
  <c r="H2314"/>
  <c r="F2310"/>
  <c r="J2310"/>
  <c r="R2310"/>
  <c r="I2310"/>
  <c r="R2306"/>
  <c r="H2306"/>
  <c r="F2306"/>
  <c r="J2306"/>
  <c r="F2302"/>
  <c r="R2302"/>
  <c r="J2302"/>
  <c r="J2298"/>
  <c r="R2298"/>
  <c r="I2298"/>
  <c r="R2294"/>
  <c r="F2294"/>
  <c r="J2294"/>
  <c r="F2290"/>
  <c r="I2290"/>
  <c r="H2290"/>
  <c r="R2290"/>
  <c r="I2286"/>
  <c r="J2286"/>
  <c r="H2286"/>
  <c r="F2282"/>
  <c r="R2282"/>
  <c r="H2282"/>
  <c r="I2282"/>
  <c r="J2282"/>
  <c r="I2278"/>
  <c r="F2278"/>
  <c r="J2278"/>
  <c r="R2278"/>
  <c r="H2278"/>
  <c r="H2274"/>
  <c r="F2274"/>
  <c r="R2274"/>
  <c r="J2270"/>
  <c r="I2270"/>
  <c r="R2270"/>
  <c r="R2266"/>
  <c r="H2266"/>
  <c r="F2266"/>
  <c r="J2266"/>
  <c r="J2254"/>
  <c r="I2254"/>
  <c r="R2254"/>
  <c r="H2250"/>
  <c r="I2250"/>
  <c r="R2250"/>
  <c r="F2250"/>
  <c r="I2242"/>
  <c r="J2242"/>
  <c r="R2242"/>
  <c r="H2242"/>
  <c r="J2238"/>
  <c r="R2238"/>
  <c r="F2238"/>
  <c r="J2230"/>
  <c r="R2230"/>
  <c r="H2230"/>
  <c r="J2222"/>
  <c r="I2222"/>
  <c r="R2222"/>
  <c r="R2218"/>
  <c r="F2218"/>
  <c r="I2218"/>
  <c r="J2218"/>
  <c r="F2202"/>
  <c r="H2202"/>
  <c r="R2202"/>
  <c r="H2198"/>
  <c r="J2198"/>
  <c r="I2198"/>
  <c r="F2198"/>
  <c r="J2194"/>
  <c r="I2194"/>
  <c r="H2186"/>
  <c r="I2186"/>
  <c r="H2182"/>
  <c r="J2182"/>
  <c r="I2182"/>
  <c r="F2182"/>
  <c r="J2178"/>
  <c r="I2174"/>
  <c r="F2174"/>
  <c r="H2174"/>
  <c r="R2174"/>
  <c r="H2170"/>
  <c r="J2170"/>
  <c r="I2170"/>
  <c r="F2170"/>
  <c r="H2166"/>
  <c r="J2166"/>
  <c r="I2166"/>
  <c r="F2166"/>
  <c r="J2162"/>
  <c r="R2162"/>
  <c r="F2162"/>
  <c r="H2162"/>
  <c r="R2158"/>
  <c r="I2158"/>
  <c r="F2158"/>
  <c r="J2158"/>
  <c r="J2154"/>
  <c r="F2154"/>
  <c r="H2154"/>
  <c r="R2154"/>
  <c r="I2154"/>
  <c r="H2150"/>
  <c r="J2150"/>
  <c r="R2146"/>
  <c r="J2146"/>
  <c r="F2146"/>
  <c r="I2146"/>
  <c r="F2142"/>
  <c r="R2142"/>
  <c r="J2138"/>
  <c r="H2138"/>
  <c r="F2138"/>
  <c r="I2134"/>
  <c r="J2134"/>
  <c r="R2130"/>
  <c r="I2130"/>
  <c r="H2130"/>
  <c r="R2126"/>
  <c r="I2126"/>
  <c r="J2126"/>
  <c r="H2126"/>
  <c r="J2122"/>
  <c r="R2122"/>
  <c r="H2122"/>
  <c r="I2122"/>
  <c r="I2118"/>
  <c r="J2118"/>
  <c r="H2118"/>
  <c r="J2114"/>
  <c r="R2114"/>
  <c r="F2114"/>
  <c r="I2114"/>
  <c r="H2110"/>
  <c r="J2110"/>
  <c r="R2110"/>
  <c r="F2106"/>
  <c r="R2106"/>
  <c r="H2106"/>
  <c r="J2106"/>
  <c r="J2102"/>
  <c r="R2102"/>
  <c r="H2102"/>
  <c r="J2098"/>
  <c r="R2098"/>
  <c r="I2098"/>
  <c r="H2098"/>
  <c r="H2094"/>
  <c r="R2094"/>
  <c r="J2094"/>
  <c r="H2090"/>
  <c r="F2090"/>
  <c r="R2090"/>
  <c r="R2086"/>
  <c r="F2086"/>
  <c r="H2086"/>
  <c r="J2086"/>
  <c r="R2078"/>
  <c r="I2078"/>
  <c r="F2078"/>
  <c r="J2078"/>
  <c r="H2074"/>
  <c r="J2074"/>
  <c r="F2074"/>
  <c r="F2070"/>
  <c r="I2066"/>
  <c r="J2066"/>
  <c r="R2066"/>
  <c r="H2066"/>
  <c r="H2062"/>
  <c r="J2062"/>
  <c r="F2062"/>
  <c r="H2058"/>
  <c r="J2058"/>
  <c r="F2058"/>
  <c r="R2054"/>
  <c r="F2054"/>
  <c r="I2054"/>
  <c r="J2050"/>
  <c r="R2050"/>
  <c r="J2046"/>
  <c r="F2046"/>
  <c r="R2046"/>
  <c r="R2042"/>
  <c r="I2042"/>
  <c r="H2042"/>
  <c r="F2042"/>
  <c r="H2038"/>
  <c r="J2038"/>
  <c r="R2034"/>
  <c r="I2034"/>
  <c r="I2026"/>
  <c r="H2026"/>
  <c r="H2022"/>
  <c r="R2022"/>
  <c r="I2018"/>
  <c r="J2018"/>
  <c r="R2018"/>
  <c r="I1990"/>
  <c r="J1990"/>
  <c r="J1974"/>
  <c r="R1974"/>
  <c r="R1926"/>
  <c r="F1926"/>
  <c r="H1906"/>
  <c r="H1882"/>
  <c r="I1882"/>
  <c r="H1874"/>
  <c r="E1870"/>
  <c r="X1870" s="1"/>
  <c r="I1870"/>
  <c r="J1870"/>
  <c r="G1870"/>
  <c r="R1870"/>
  <c r="H1870"/>
  <c r="F1870"/>
  <c r="E1862"/>
  <c r="X1862" s="1"/>
  <c r="G1862"/>
  <c r="R1862"/>
  <c r="H1862"/>
  <c r="J1862"/>
  <c r="G1854"/>
  <c r="E1850"/>
  <c r="X1850" s="1"/>
  <c r="G1846"/>
  <c r="E1842"/>
  <c r="X1842" s="1"/>
  <c r="G1842"/>
  <c r="R1842"/>
  <c r="I1842"/>
  <c r="F1842"/>
  <c r="J1842"/>
  <c r="H1842"/>
  <c r="E1838"/>
  <c r="X1838" s="1"/>
  <c r="J1838"/>
  <c r="I1838"/>
  <c r="G1838"/>
  <c r="R1838"/>
  <c r="F1838"/>
  <c r="H1838"/>
  <c r="G1830"/>
  <c r="E1826"/>
  <c r="X1826" s="1"/>
  <c r="G1826"/>
  <c r="E1818"/>
  <c r="X1818" s="1"/>
  <c r="G1818"/>
  <c r="G1814"/>
  <c r="E1810"/>
  <c r="X1810" s="1"/>
  <c r="G1810"/>
  <c r="E1790"/>
  <c r="X1790" s="1"/>
  <c r="G1790"/>
  <c r="G1786"/>
  <c r="F1778"/>
  <c r="E1774"/>
  <c r="X1774" s="1"/>
  <c r="H1770"/>
  <c r="E1766"/>
  <c r="X1766" s="1"/>
  <c r="G1762"/>
  <c r="H1762"/>
  <c r="E1758"/>
  <c r="X1758" s="1"/>
  <c r="G1758"/>
  <c r="F1758"/>
  <c r="I1758"/>
  <c r="J1758"/>
  <c r="H1758"/>
  <c r="J1750"/>
  <c r="E1746"/>
  <c r="X1746" s="1"/>
  <c r="E1742"/>
  <c r="X1742" s="1"/>
  <c r="G1742"/>
  <c r="I1742"/>
  <c r="J1742"/>
  <c r="F1742"/>
  <c r="H1742"/>
  <c r="I1738"/>
  <c r="E1734"/>
  <c r="X1734" s="1"/>
  <c r="G1734"/>
  <c r="I1734"/>
  <c r="J1734"/>
  <c r="H1734"/>
  <c r="I1730"/>
  <c r="R1726"/>
  <c r="F1726"/>
  <c r="I1722"/>
  <c r="I1714"/>
  <c r="J1714"/>
  <c r="G1706"/>
  <c r="F1706"/>
  <c r="E1702"/>
  <c r="X1702" s="1"/>
  <c r="G1698"/>
  <c r="H1694"/>
  <c r="G1690"/>
  <c r="G1686"/>
  <c r="I1682"/>
  <c r="H1678"/>
  <c r="E1674"/>
  <c r="X1674" s="1"/>
  <c r="G1674"/>
  <c r="G1670"/>
  <c r="R1666"/>
  <c r="R1662"/>
  <c r="F1650"/>
  <c r="E1638"/>
  <c r="X1638" s="1"/>
  <c r="R1634"/>
  <c r="E1626"/>
  <c r="X1626" s="1"/>
  <c r="I1626"/>
  <c r="E1618"/>
  <c r="X1618" s="1"/>
  <c r="R1618"/>
  <c r="H1614"/>
  <c r="J1610"/>
  <c r="H1610"/>
  <c r="E1606"/>
  <c r="X1606" s="1"/>
  <c r="H1602"/>
  <c r="F1594"/>
  <c r="I1590"/>
  <c r="I1586"/>
  <c r="J1586"/>
  <c r="G1578"/>
  <c r="E1574"/>
  <c r="X1574" s="1"/>
  <c r="G1574"/>
  <c r="I1574"/>
  <c r="H1574"/>
  <c r="F1574"/>
  <c r="J1574"/>
  <c r="R1574"/>
  <c r="E1570"/>
  <c r="X1570" s="1"/>
  <c r="E1558"/>
  <c r="X1558" s="1"/>
  <c r="E1550"/>
  <c r="X1550" s="1"/>
  <c r="I1550"/>
  <c r="G1550"/>
  <c r="F1550"/>
  <c r="H1550"/>
  <c r="J1550"/>
  <c r="R1546"/>
  <c r="H1538"/>
  <c r="I1534"/>
  <c r="F1530"/>
  <c r="H1522"/>
  <c r="F1518"/>
  <c r="J1514"/>
  <c r="E1510"/>
  <c r="X1510" s="1"/>
  <c r="H1510"/>
  <c r="G1510"/>
  <c r="I1510"/>
  <c r="R1510"/>
  <c r="J1510"/>
  <c r="E1506"/>
  <c r="X1506" s="1"/>
  <c r="H1506"/>
  <c r="G1506"/>
  <c r="I1506"/>
  <c r="F1506"/>
  <c r="R1506"/>
  <c r="E1494"/>
  <c r="X1494" s="1"/>
  <c r="G1490"/>
  <c r="E1486"/>
  <c r="X1486" s="1"/>
  <c r="G1486"/>
  <c r="R1478"/>
  <c r="H1478"/>
  <c r="E1470"/>
  <c r="X1470" s="1"/>
  <c r="E1462"/>
  <c r="X1462" s="1"/>
  <c r="J1462"/>
  <c r="E1458"/>
  <c r="X1458" s="1"/>
  <c r="E1454"/>
  <c r="X1454" s="1"/>
  <c r="E1443"/>
  <c r="X1443" s="1"/>
  <c r="J1443"/>
  <c r="H1443"/>
  <c r="R1443"/>
  <c r="G1443"/>
  <c r="F1443"/>
  <c r="F1434"/>
  <c r="G1386"/>
  <c r="E1379"/>
  <c r="X1379" s="1"/>
  <c r="H1379"/>
  <c r="G1379"/>
  <c r="R1379"/>
  <c r="I1379"/>
  <c r="J1379"/>
  <c r="E1425"/>
  <c r="X1425" s="1"/>
  <c r="G1425"/>
  <c r="E1361"/>
  <c r="X1361" s="1"/>
  <c r="R1361"/>
  <c r="I1361"/>
  <c r="F1326"/>
  <c r="G1310"/>
  <c r="E1297"/>
  <c r="X1297" s="1"/>
  <c r="R1297"/>
  <c r="F1297"/>
  <c r="E1246"/>
  <c r="X1246" s="1"/>
  <c r="E1233"/>
  <c r="X1233" s="1"/>
  <c r="R1233"/>
  <c r="G1233"/>
  <c r="F1233"/>
  <c r="E1169"/>
  <c r="X1169" s="1"/>
  <c r="G1169"/>
  <c r="I1169"/>
  <c r="T2333"/>
  <c r="S2333"/>
  <c r="AB2333"/>
  <c r="T2322"/>
  <c r="AB2322"/>
  <c r="T2318"/>
  <c r="S2318"/>
  <c r="T2283"/>
  <c r="AB2283"/>
  <c r="T2279"/>
  <c r="S2279"/>
  <c r="T2244"/>
  <c r="S2244"/>
  <c r="T2205"/>
  <c r="S2205"/>
  <c r="T2201"/>
  <c r="AB2201"/>
  <c r="T2194"/>
  <c r="AB2194"/>
  <c r="T2116"/>
  <c r="S2116"/>
  <c r="AB2116"/>
  <c r="T2077"/>
  <c r="S2077"/>
  <c r="T2073"/>
  <c r="S2073"/>
  <c r="T2066"/>
  <c r="AB2066"/>
  <c r="T2062"/>
  <c r="AB2062"/>
  <c r="T1988"/>
  <c r="S1988"/>
  <c r="T1945"/>
  <c r="AB1945"/>
  <c r="T1862"/>
  <c r="S1862"/>
  <c r="T1842"/>
  <c r="S1842"/>
  <c r="T1816"/>
  <c r="AB1816"/>
  <c r="S1816"/>
  <c r="T1812"/>
  <c r="AB1812"/>
  <c r="T1787"/>
  <c r="AB1787"/>
  <c r="T1775"/>
  <c r="S1775"/>
  <c r="T1758"/>
  <c r="S1758"/>
  <c r="AB1758"/>
  <c r="T1746"/>
  <c r="S1746"/>
  <c r="T1732"/>
  <c r="S1732"/>
  <c r="AB1732"/>
  <c r="T1688"/>
  <c r="AB1688"/>
  <c r="S1688"/>
  <c r="T1648"/>
  <c r="AB1648"/>
  <c r="T1637"/>
  <c r="S1637"/>
  <c r="AB1637"/>
  <c r="T1605"/>
  <c r="S1605"/>
  <c r="T1573"/>
  <c r="S1573"/>
  <c r="T1488"/>
  <c r="S1488"/>
  <c r="T1477"/>
  <c r="S1477"/>
  <c r="T1456"/>
  <c r="AB1456"/>
  <c r="S1456"/>
  <c r="T1445"/>
  <c r="S1445"/>
  <c r="T1424"/>
  <c r="S1424"/>
  <c r="T1413"/>
  <c r="S1413"/>
  <c r="T1360"/>
  <c r="S1360"/>
  <c r="T1328"/>
  <c r="AB1328"/>
  <c r="T1317"/>
  <c r="AB1317"/>
  <c r="T1285"/>
  <c r="S1285"/>
  <c r="T1232"/>
  <c r="S1232"/>
  <c r="T1221"/>
  <c r="AB1221"/>
  <c r="T1200"/>
  <c r="S1200"/>
  <c r="AB1200"/>
  <c r="T1189"/>
  <c r="AB1189"/>
  <c r="T1168"/>
  <c r="S1168"/>
  <c r="T1157"/>
  <c r="AB1157"/>
  <c r="T1136"/>
  <c r="S1136"/>
  <c r="AB1136"/>
  <c r="T1093"/>
  <c r="S1093"/>
  <c r="AB1093"/>
  <c r="T1072"/>
  <c r="S1072"/>
  <c r="AB1072"/>
  <c r="T1061"/>
  <c r="AB1061"/>
  <c r="S1061"/>
  <c r="T1040"/>
  <c r="S1040"/>
  <c r="AB1040"/>
  <c r="T1029"/>
  <c r="AB1029"/>
  <c r="T997"/>
  <c r="S997"/>
  <c r="AB997"/>
  <c r="T976"/>
  <c r="S976"/>
  <c r="T965"/>
  <c r="S965"/>
  <c r="T944"/>
  <c r="S944"/>
  <c r="AB944"/>
  <c r="T912"/>
  <c r="S912"/>
  <c r="T901"/>
  <c r="AB901"/>
  <c r="T830"/>
  <c r="AB830"/>
  <c r="T819"/>
  <c r="AB819"/>
  <c r="S819"/>
  <c r="T787"/>
  <c r="AB787"/>
  <c r="T766"/>
  <c r="S766"/>
  <c r="AB766"/>
  <c r="T755"/>
  <c r="S755"/>
  <c r="AB755"/>
  <c r="T734"/>
  <c r="S734"/>
  <c r="T702"/>
  <c r="S702"/>
  <c r="AB702"/>
  <c r="T691"/>
  <c r="S691"/>
  <c r="T670"/>
  <c r="S670"/>
  <c r="AB670"/>
  <c r="T659"/>
  <c r="AB659"/>
  <c r="S659"/>
  <c r="T638"/>
  <c r="AB638"/>
  <c r="S638"/>
  <c r="T627"/>
  <c r="AB627"/>
  <c r="T606"/>
  <c r="S606"/>
  <c r="T595"/>
  <c r="AB595"/>
  <c r="T574"/>
  <c r="AB574"/>
  <c r="T563"/>
  <c r="AB563"/>
  <c r="T531"/>
  <c r="AB531"/>
  <c r="T446"/>
  <c r="AB446"/>
  <c r="T435"/>
  <c r="AB435"/>
  <c r="T403"/>
  <c r="AB403"/>
  <c r="T371"/>
  <c r="AB371"/>
  <c r="H838"/>
  <c r="F790"/>
  <c r="R774"/>
  <c r="I698"/>
  <c r="G1187"/>
  <c r="E1315"/>
  <c r="X1315" s="1"/>
  <c r="G1315"/>
  <c r="E1306"/>
  <c r="X1306" s="1"/>
  <c r="F1306"/>
  <c r="J1298"/>
  <c r="I1258"/>
  <c r="J1242"/>
  <c r="F1194"/>
  <c r="E1194"/>
  <c r="X1194" s="1"/>
  <c r="G1194"/>
  <c r="H1194"/>
  <c r="I1194"/>
  <c r="F1170"/>
  <c r="H1130"/>
  <c r="G1130"/>
  <c r="F1130"/>
  <c r="R1130"/>
  <c r="E1130"/>
  <c r="X1130" s="1"/>
  <c r="I1130"/>
  <c r="E1123"/>
  <c r="X1123" s="1"/>
  <c r="G1123"/>
  <c r="E1102"/>
  <c r="X1102" s="1"/>
  <c r="G1102"/>
  <c r="R1098"/>
  <c r="E1094"/>
  <c r="X1094" s="1"/>
  <c r="G1094"/>
  <c r="E1086"/>
  <c r="X1086" s="1"/>
  <c r="G1086"/>
  <c r="R1086"/>
  <c r="H1086"/>
  <c r="E1074"/>
  <c r="X1074" s="1"/>
  <c r="G1074"/>
  <c r="R1074"/>
  <c r="I1074"/>
  <c r="F1074"/>
  <c r="J1074"/>
  <c r="E1042"/>
  <c r="X1042" s="1"/>
  <c r="G1042"/>
  <c r="I1042"/>
  <c r="F1042"/>
  <c r="J1042"/>
  <c r="E1038"/>
  <c r="X1038" s="1"/>
  <c r="G1038"/>
  <c r="I1038"/>
  <c r="J1038"/>
  <c r="F1038"/>
  <c r="E1030"/>
  <c r="X1030" s="1"/>
  <c r="G1030"/>
  <c r="E1006"/>
  <c r="X1006" s="1"/>
  <c r="H994"/>
  <c r="E982"/>
  <c r="X982" s="1"/>
  <c r="G982"/>
  <c r="G978"/>
  <c r="E966"/>
  <c r="X966" s="1"/>
  <c r="G966"/>
  <c r="H966"/>
  <c r="F966"/>
  <c r="I966"/>
  <c r="E946"/>
  <c r="X946" s="1"/>
  <c r="G946"/>
  <c r="J946"/>
  <c r="R946"/>
  <c r="F946"/>
  <c r="E942"/>
  <c r="X942" s="1"/>
  <c r="G942"/>
  <c r="R938"/>
  <c r="E922"/>
  <c r="X922" s="1"/>
  <c r="J922"/>
  <c r="G922"/>
  <c r="I922"/>
  <c r="F922"/>
  <c r="E910"/>
  <c r="X910" s="1"/>
  <c r="G910"/>
  <c r="F910"/>
  <c r="J910"/>
  <c r="H910"/>
  <c r="R898"/>
  <c r="E882"/>
  <c r="X882" s="1"/>
  <c r="G882"/>
  <c r="H882"/>
  <c r="F882"/>
  <c r="I882"/>
  <c r="E870"/>
  <c r="X870" s="1"/>
  <c r="G870"/>
  <c r="F870"/>
  <c r="J870"/>
  <c r="I870"/>
  <c r="E854"/>
  <c r="X854" s="1"/>
  <c r="J854"/>
  <c r="G854"/>
  <c r="F854"/>
  <c r="H854"/>
  <c r="E838"/>
  <c r="X838" s="1"/>
  <c r="G838"/>
  <c r="I838"/>
  <c r="F838"/>
  <c r="E830"/>
  <c r="X830" s="1"/>
  <c r="G830"/>
  <c r="F830"/>
  <c r="R830"/>
  <c r="H830"/>
  <c r="R826"/>
  <c r="E822"/>
  <c r="X822" s="1"/>
  <c r="G822"/>
  <c r="I822"/>
  <c r="J822"/>
  <c r="F822"/>
  <c r="G818"/>
  <c r="E814"/>
  <c r="X814" s="1"/>
  <c r="G814"/>
  <c r="G794"/>
  <c r="E790"/>
  <c r="X790" s="1"/>
  <c r="G790"/>
  <c r="I790"/>
  <c r="R790"/>
  <c r="E778"/>
  <c r="X778" s="1"/>
  <c r="E774"/>
  <c r="X774" s="1"/>
  <c r="G774"/>
  <c r="F774"/>
  <c r="I774"/>
  <c r="E766"/>
  <c r="X766" s="1"/>
  <c r="G766"/>
  <c r="F766"/>
  <c r="H766"/>
  <c r="I766"/>
  <c r="G762"/>
  <c r="E746"/>
  <c r="X746" s="1"/>
  <c r="G726"/>
  <c r="E722"/>
  <c r="X722" s="1"/>
  <c r="G722"/>
  <c r="H706"/>
  <c r="E702"/>
  <c r="X702" s="1"/>
  <c r="R702"/>
  <c r="G702"/>
  <c r="H702"/>
  <c r="I702"/>
  <c r="J702"/>
  <c r="E698"/>
  <c r="X698" s="1"/>
  <c r="G698"/>
  <c r="F698"/>
  <c r="R698"/>
  <c r="E682"/>
  <c r="X682" s="1"/>
  <c r="G682"/>
  <c r="E670"/>
  <c r="X670" s="1"/>
  <c r="G670"/>
  <c r="H670"/>
  <c r="I670"/>
  <c r="F670"/>
  <c r="E666"/>
  <c r="X666" s="1"/>
  <c r="E658"/>
  <c r="X658" s="1"/>
  <c r="G658"/>
  <c r="H658"/>
  <c r="I658"/>
  <c r="J658"/>
  <c r="F658"/>
  <c r="E654"/>
  <c r="X654" s="1"/>
  <c r="G654"/>
  <c r="H654"/>
  <c r="I654"/>
  <c r="E642"/>
  <c r="X642" s="1"/>
  <c r="E638"/>
  <c r="X638" s="1"/>
  <c r="G638"/>
  <c r="E634"/>
  <c r="X634" s="1"/>
  <c r="G634"/>
  <c r="G630"/>
  <c r="E626"/>
  <c r="X626" s="1"/>
  <c r="G626"/>
  <c r="E610"/>
  <c r="X610" s="1"/>
  <c r="G610"/>
  <c r="E606"/>
  <c r="X606" s="1"/>
  <c r="G606"/>
  <c r="E598"/>
  <c r="X598" s="1"/>
  <c r="G598"/>
  <c r="E590"/>
  <c r="X590" s="1"/>
  <c r="G590"/>
  <c r="E586"/>
  <c r="X586" s="1"/>
  <c r="E582"/>
  <c r="X582" s="1"/>
  <c r="G582"/>
  <c r="E574"/>
  <c r="X574" s="1"/>
  <c r="G574"/>
  <c r="E566"/>
  <c r="X566" s="1"/>
  <c r="E554"/>
  <c r="X554" s="1"/>
  <c r="G554"/>
  <c r="E550"/>
  <c r="X550" s="1"/>
  <c r="G550"/>
  <c r="E546"/>
  <c r="X546" s="1"/>
  <c r="G534"/>
  <c r="E530"/>
  <c r="X530" s="1"/>
  <c r="E518"/>
  <c r="X518" s="1"/>
  <c r="G518"/>
  <c r="E514"/>
  <c r="X514" s="1"/>
  <c r="G514"/>
  <c r="G510"/>
  <c r="E506"/>
  <c r="X506" s="1"/>
  <c r="G506"/>
  <c r="E502"/>
  <c r="X502" s="1"/>
  <c r="G502"/>
  <c r="E494"/>
  <c r="X494" s="1"/>
  <c r="G494"/>
  <c r="E478"/>
  <c r="X478" s="1"/>
  <c r="G478"/>
  <c r="E474"/>
  <c r="X474" s="1"/>
  <c r="E466"/>
  <c r="X466" s="1"/>
  <c r="G466"/>
  <c r="E450"/>
  <c r="X450" s="1"/>
  <c r="G450"/>
  <c r="E446"/>
  <c r="X446" s="1"/>
  <c r="G446"/>
  <c r="E438"/>
  <c r="X438" s="1"/>
  <c r="G438"/>
  <c r="E422"/>
  <c r="X422" s="1"/>
  <c r="G422"/>
  <c r="I422"/>
  <c r="F422"/>
  <c r="G418"/>
  <c r="E414"/>
  <c r="X414" s="1"/>
  <c r="G414"/>
  <c r="R414"/>
  <c r="I414"/>
  <c r="F414"/>
  <c r="E406"/>
  <c r="X406" s="1"/>
  <c r="G406"/>
  <c r="R406"/>
  <c r="I406"/>
  <c r="F406"/>
  <c r="E402"/>
  <c r="X402" s="1"/>
  <c r="G402"/>
  <c r="H402"/>
  <c r="F402"/>
  <c r="J402"/>
  <c r="I390"/>
  <c r="E382"/>
  <c r="X382" s="1"/>
  <c r="G382"/>
  <c r="I382"/>
  <c r="F382"/>
  <c r="F378"/>
  <c r="E374"/>
  <c r="X374" s="1"/>
  <c r="G374"/>
  <c r="F374"/>
  <c r="H374"/>
  <c r="R374"/>
  <c r="F370"/>
  <c r="E366"/>
  <c r="X366" s="1"/>
  <c r="G366"/>
  <c r="J366"/>
  <c r="F366"/>
  <c r="R366"/>
  <c r="H366"/>
  <c r="E358"/>
  <c r="X358" s="1"/>
  <c r="E1393"/>
  <c r="X1393" s="1"/>
  <c r="G1393"/>
  <c r="E1358"/>
  <c r="X1358" s="1"/>
  <c r="F1342"/>
  <c r="E1329"/>
  <c r="X1329" s="1"/>
  <c r="G1329"/>
  <c r="I1329"/>
  <c r="H1329"/>
  <c r="F1329"/>
  <c r="E1294"/>
  <c r="X1294" s="1"/>
  <c r="E1278"/>
  <c r="X1278" s="1"/>
  <c r="G1278"/>
  <c r="E1265"/>
  <c r="X1265" s="1"/>
  <c r="G1265"/>
  <c r="R1265"/>
  <c r="F1265"/>
  <c r="G1230"/>
  <c r="E1201"/>
  <c r="X1201" s="1"/>
  <c r="G1201"/>
  <c r="I1201"/>
  <c r="J1201"/>
  <c r="R1166"/>
  <c r="E1166"/>
  <c r="X1166" s="1"/>
  <c r="E1137"/>
  <c r="X1137" s="1"/>
  <c r="G1137"/>
  <c r="I1137"/>
  <c r="J1137"/>
  <c r="F1137"/>
  <c r="R1123"/>
  <c r="F722"/>
  <c r="I722"/>
  <c r="F1123"/>
  <c r="H1038"/>
  <c r="J966"/>
  <c r="F1086"/>
  <c r="R922"/>
  <c r="I830"/>
  <c r="H930"/>
  <c r="I854"/>
  <c r="H762"/>
  <c r="F654"/>
  <c r="I666"/>
  <c r="J1130"/>
  <c r="J382"/>
  <c r="H414"/>
  <c r="J422"/>
  <c r="R382"/>
  <c r="R1042"/>
  <c r="E1411"/>
  <c r="X1411" s="1"/>
  <c r="H1411"/>
  <c r="J1411"/>
  <c r="R1411"/>
  <c r="G1354"/>
  <c r="G1338"/>
  <c r="E1283"/>
  <c r="X1283" s="1"/>
  <c r="G1283"/>
  <c r="E1266"/>
  <c r="X1266" s="1"/>
  <c r="E1219"/>
  <c r="X1219" s="1"/>
  <c r="G1219"/>
  <c r="E1210"/>
  <c r="X1210" s="1"/>
  <c r="G1210"/>
  <c r="F1210"/>
  <c r="H1210"/>
  <c r="E1202"/>
  <c r="X1202" s="1"/>
  <c r="F1202"/>
  <c r="R1202"/>
  <c r="E1162"/>
  <c r="X1162" s="1"/>
  <c r="F1162"/>
  <c r="I1162"/>
  <c r="E1146"/>
  <c r="X1146" s="1"/>
  <c r="G1146"/>
  <c r="E1138"/>
  <c r="X1138" s="1"/>
  <c r="G1138"/>
  <c r="I1138"/>
  <c r="J1123"/>
  <c r="J714"/>
  <c r="F1187"/>
  <c r="H1187"/>
  <c r="F682"/>
  <c r="J1026"/>
  <c r="R1038"/>
  <c r="R966"/>
  <c r="J830"/>
  <c r="R838"/>
  <c r="R854"/>
  <c r="F702"/>
  <c r="J698"/>
  <c r="H738"/>
  <c r="R1194"/>
  <c r="H790"/>
  <c r="R882"/>
  <c r="H722"/>
  <c r="I366"/>
  <c r="H382"/>
  <c r="J774"/>
  <c r="R670"/>
  <c r="R766"/>
  <c r="G1297"/>
  <c r="E1360"/>
  <c r="X1360" s="1"/>
  <c r="R1360"/>
  <c r="E2463"/>
  <c r="G2463"/>
  <c r="E2435"/>
  <c r="X2435" s="1"/>
  <c r="G2435"/>
  <c r="E2431"/>
  <c r="X2431" s="1"/>
  <c r="R2431"/>
  <c r="E2427"/>
  <c r="X2427" s="1"/>
  <c r="G2427"/>
  <c r="E2399"/>
  <c r="X2399" s="1"/>
  <c r="G2399"/>
  <c r="E2371"/>
  <c r="X2371" s="1"/>
  <c r="G2371"/>
  <c r="G2363"/>
  <c r="E2343"/>
  <c r="X2343" s="1"/>
  <c r="G2343"/>
  <c r="E2335"/>
  <c r="X2335" s="1"/>
  <c r="G2335"/>
  <c r="E2307"/>
  <c r="X2307" s="1"/>
  <c r="G2307"/>
  <c r="E2299"/>
  <c r="X2299" s="1"/>
  <c r="G2299"/>
  <c r="E2243"/>
  <c r="X2243" s="1"/>
  <c r="G2243"/>
  <c r="E2235"/>
  <c r="X2235" s="1"/>
  <c r="G2235"/>
  <c r="E2215"/>
  <c r="X2215" s="1"/>
  <c r="G2215"/>
  <c r="E2207"/>
  <c r="X2207" s="1"/>
  <c r="G2207"/>
  <c r="E2179"/>
  <c r="X2179" s="1"/>
  <c r="G2179"/>
  <c r="E2171"/>
  <c r="X2171" s="1"/>
  <c r="G2171"/>
  <c r="E2151"/>
  <c r="X2151" s="1"/>
  <c r="G2151"/>
  <c r="E2139"/>
  <c r="X2139" s="1"/>
  <c r="R2139"/>
  <c r="E2115"/>
  <c r="X2115" s="1"/>
  <c r="G2115"/>
  <c r="H2115"/>
  <c r="E2051"/>
  <c r="X2051" s="1"/>
  <c r="G2051"/>
  <c r="E2023"/>
  <c r="X2023" s="1"/>
  <c r="G2023"/>
  <c r="E2015"/>
  <c r="X2015" s="1"/>
  <c r="G2015"/>
  <c r="E1987"/>
  <c r="X1987" s="1"/>
  <c r="G1987"/>
  <c r="E1959"/>
  <c r="X1959" s="1"/>
  <c r="G1959"/>
  <c r="E1951"/>
  <c r="X1951" s="1"/>
  <c r="G1951"/>
  <c r="E1855"/>
  <c r="X1855" s="1"/>
  <c r="J1855"/>
  <c r="E1847"/>
  <c r="X1847" s="1"/>
  <c r="G1847"/>
  <c r="R1847"/>
  <c r="H1847"/>
  <c r="E1815"/>
  <c r="X1815" s="1"/>
  <c r="G1815"/>
  <c r="E1767"/>
  <c r="X1767" s="1"/>
  <c r="G1767"/>
  <c r="E1751"/>
  <c r="X1751" s="1"/>
  <c r="G1751"/>
  <c r="E1735"/>
  <c r="X1735" s="1"/>
  <c r="G1735"/>
  <c r="E1723"/>
  <c r="X1723" s="1"/>
  <c r="J1723"/>
  <c r="E1719"/>
  <c r="X1719" s="1"/>
  <c r="G1719"/>
  <c r="E1703"/>
  <c r="X1703" s="1"/>
  <c r="G1703"/>
  <c r="E1687"/>
  <c r="X1687" s="1"/>
  <c r="G1687"/>
  <c r="E1671"/>
  <c r="X1671" s="1"/>
  <c r="G1671"/>
  <c r="E1655"/>
  <c r="X1655" s="1"/>
  <c r="G1655"/>
  <c r="E1639"/>
  <c r="X1639" s="1"/>
  <c r="G1639"/>
  <c r="E1623"/>
  <c r="X1623" s="1"/>
  <c r="G1623"/>
  <c r="E1607"/>
  <c r="X1607" s="1"/>
  <c r="G1607"/>
  <c r="E1591"/>
  <c r="X1591" s="1"/>
  <c r="G1591"/>
  <c r="E1575"/>
  <c r="X1575" s="1"/>
  <c r="G1575"/>
  <c r="E1483"/>
  <c r="X1483" s="1"/>
  <c r="R1483"/>
  <c r="E1444"/>
  <c r="X1444" s="1"/>
  <c r="G1444"/>
  <c r="E1440"/>
  <c r="X1440" s="1"/>
  <c r="G1440"/>
  <c r="E1435"/>
  <c r="X1435" s="1"/>
  <c r="R1435"/>
  <c r="E1427"/>
  <c r="X1427" s="1"/>
  <c r="G1427"/>
  <c r="E1415"/>
  <c r="X1415" s="1"/>
  <c r="G1415"/>
  <c r="E1380"/>
  <c r="X1380" s="1"/>
  <c r="G1380"/>
  <c r="E1376"/>
  <c r="X1376" s="1"/>
  <c r="G1376"/>
  <c r="E1363"/>
  <c r="X1363" s="1"/>
  <c r="G1363"/>
  <c r="E1351"/>
  <c r="X1351" s="1"/>
  <c r="G1351"/>
  <c r="E1316"/>
  <c r="X1316" s="1"/>
  <c r="G1316"/>
  <c r="E1312"/>
  <c r="X1312" s="1"/>
  <c r="G1312"/>
  <c r="E1299"/>
  <c r="X1299" s="1"/>
  <c r="G1299"/>
  <c r="E1287"/>
  <c r="X1287" s="1"/>
  <c r="G1287"/>
  <c r="E1252"/>
  <c r="X1252" s="1"/>
  <c r="G1252"/>
  <c r="E1248"/>
  <c r="X1248" s="1"/>
  <c r="G1248"/>
  <c r="E1235"/>
  <c r="X1235" s="1"/>
  <c r="G1235"/>
  <c r="E1223"/>
  <c r="X1223" s="1"/>
  <c r="G1223"/>
  <c r="E1188"/>
  <c r="X1188" s="1"/>
  <c r="G1188"/>
  <c r="E1184"/>
  <c r="X1184" s="1"/>
  <c r="G1184"/>
  <c r="E1171"/>
  <c r="X1171" s="1"/>
  <c r="G1171"/>
  <c r="E1159"/>
  <c r="X1159" s="1"/>
  <c r="G1159"/>
  <c r="E1152"/>
  <c r="X1152" s="1"/>
  <c r="F1152"/>
  <c r="E1115"/>
  <c r="X1115" s="1"/>
  <c r="G1115"/>
  <c r="E2456"/>
  <c r="X2456" s="1"/>
  <c r="G2456"/>
  <c r="E2412"/>
  <c r="X2412" s="1"/>
  <c r="I2412"/>
  <c r="E2392"/>
  <c r="X2392" s="1"/>
  <c r="G2392"/>
  <c r="E2328"/>
  <c r="X2328" s="1"/>
  <c r="G2328"/>
  <c r="E2264"/>
  <c r="X2264" s="1"/>
  <c r="G2264"/>
  <c r="H2264"/>
  <c r="E2200"/>
  <c r="X2200" s="1"/>
  <c r="G2200"/>
  <c r="E2136"/>
  <c r="X2136" s="1"/>
  <c r="G2136"/>
  <c r="E2072"/>
  <c r="X2072" s="1"/>
  <c r="G2072"/>
  <c r="E1880"/>
  <c r="X1880" s="1"/>
  <c r="G1880"/>
  <c r="E1468"/>
  <c r="X1468" s="1"/>
  <c r="I1468"/>
  <c r="E1419"/>
  <c r="X1419" s="1"/>
  <c r="G1419"/>
  <c r="F1419"/>
  <c r="E1368"/>
  <c r="X1368" s="1"/>
  <c r="G1368"/>
  <c r="E1355"/>
  <c r="X1355" s="1"/>
  <c r="G1355"/>
  <c r="E1309"/>
  <c r="X1309" s="1"/>
  <c r="H1309"/>
  <c r="E1291"/>
  <c r="X1291" s="1"/>
  <c r="G1291"/>
  <c r="E1245"/>
  <c r="X1245" s="1"/>
  <c r="H1245"/>
  <c r="E1240"/>
  <c r="X1240" s="1"/>
  <c r="G1240"/>
  <c r="E1227"/>
  <c r="X1227" s="1"/>
  <c r="G1227"/>
  <c r="E1213"/>
  <c r="X1213" s="1"/>
  <c r="F1213"/>
  <c r="E1195"/>
  <c r="X1195" s="1"/>
  <c r="J1195"/>
  <c r="E1181"/>
  <c r="X1181" s="1"/>
  <c r="R1181"/>
  <c r="E1176"/>
  <c r="X1176" s="1"/>
  <c r="G1176"/>
  <c r="E1163"/>
  <c r="X1163" s="1"/>
  <c r="G1163"/>
  <c r="E1044"/>
  <c r="X1044" s="1"/>
  <c r="G1044"/>
  <c r="G1128"/>
  <c r="E1111"/>
  <c r="X1111" s="1"/>
  <c r="G1111"/>
  <c r="E1107"/>
  <c r="X1107" s="1"/>
  <c r="G1107"/>
  <c r="E1103"/>
  <c r="X1103" s="1"/>
  <c r="G1103"/>
  <c r="E1099"/>
  <c r="X1099" s="1"/>
  <c r="G1099"/>
  <c r="E1095"/>
  <c r="X1095" s="1"/>
  <c r="G1095"/>
  <c r="E1091"/>
  <c r="X1091" s="1"/>
  <c r="G1091"/>
  <c r="E1087"/>
  <c r="X1087" s="1"/>
  <c r="G1087"/>
  <c r="E1083"/>
  <c r="X1083" s="1"/>
  <c r="G1083"/>
  <c r="G1079"/>
  <c r="G1075"/>
  <c r="G1071"/>
  <c r="G1067"/>
  <c r="G1063"/>
  <c r="G1059"/>
  <c r="G1055"/>
  <c r="G1051"/>
  <c r="G1047"/>
  <c r="G1043"/>
  <c r="E2468"/>
  <c r="I2468"/>
  <c r="H2468"/>
  <c r="I2464"/>
  <c r="E2464"/>
  <c r="H2460"/>
  <c r="E2460"/>
  <c r="E2416"/>
  <c r="X2416" s="1"/>
  <c r="F2416"/>
  <c r="I2408"/>
  <c r="H2408"/>
  <c r="J2408"/>
  <c r="E2408"/>
  <c r="X2408" s="1"/>
  <c r="R2408"/>
  <c r="R2360"/>
  <c r="E2360"/>
  <c r="X2360" s="1"/>
  <c r="H2340"/>
  <c r="I2340"/>
  <c r="E2340"/>
  <c r="X2340" s="1"/>
  <c r="R2340"/>
  <c r="I2332"/>
  <c r="R2332"/>
  <c r="E2332"/>
  <c r="X2332" s="1"/>
  <c r="J2332"/>
  <c r="H2332"/>
  <c r="J2324"/>
  <c r="E2324"/>
  <c r="X2324" s="1"/>
  <c r="H2324"/>
  <c r="F2320"/>
  <c r="H2320"/>
  <c r="I2320"/>
  <c r="E2320"/>
  <c r="X2320" s="1"/>
  <c r="J2320"/>
  <c r="J2316"/>
  <c r="R2316"/>
  <c r="E2316"/>
  <c r="X2316" s="1"/>
  <c r="F2316"/>
  <c r="H2268"/>
  <c r="I2268"/>
  <c r="E2268"/>
  <c r="X2268" s="1"/>
  <c r="J2268"/>
  <c r="F2260"/>
  <c r="E2260"/>
  <c r="X2260" s="1"/>
  <c r="E2256"/>
  <c r="X2256" s="1"/>
  <c r="H2256"/>
  <c r="F2232"/>
  <c r="E2232"/>
  <c r="X2232" s="1"/>
  <c r="E2220"/>
  <c r="X2220" s="1"/>
  <c r="R2220"/>
  <c r="E2188"/>
  <c r="X2188" s="1"/>
  <c r="R2188"/>
  <c r="R2172"/>
  <c r="I2172"/>
  <c r="E2172"/>
  <c r="X2172" s="1"/>
  <c r="F2168"/>
  <c r="E2168"/>
  <c r="X2168" s="1"/>
  <c r="H2164"/>
  <c r="E2164"/>
  <c r="X2164" s="1"/>
  <c r="R2156"/>
  <c r="E2156"/>
  <c r="X2156" s="1"/>
  <c r="R2052"/>
  <c r="F2052"/>
  <c r="E2052"/>
  <c r="X2052" s="1"/>
  <c r="F2008"/>
  <c r="E2008"/>
  <c r="X2008" s="1"/>
  <c r="F1996"/>
  <c r="E1996"/>
  <c r="X1996" s="1"/>
  <c r="F1944"/>
  <c r="E1944"/>
  <c r="X1944" s="1"/>
  <c r="F1932"/>
  <c r="E1932"/>
  <c r="X1932" s="1"/>
  <c r="F1904"/>
  <c r="E1904"/>
  <c r="X1904" s="1"/>
  <c r="E1852"/>
  <c r="X1852" s="1"/>
  <c r="I1852"/>
  <c r="E1844"/>
  <c r="X1844" s="1"/>
  <c r="I1844"/>
  <c r="E1828"/>
  <c r="X1828" s="1"/>
  <c r="F1828"/>
  <c r="E1820"/>
  <c r="X1820" s="1"/>
  <c r="F1820"/>
  <c r="E1812"/>
  <c r="X1812" s="1"/>
  <c r="I1812"/>
  <c r="F1812"/>
  <c r="E1808"/>
  <c r="X1808" s="1"/>
  <c r="H1808"/>
  <c r="I1808"/>
  <c r="E1780"/>
  <c r="X1780" s="1"/>
  <c r="F1780"/>
  <c r="E1776"/>
  <c r="X1776" s="1"/>
  <c r="F1776"/>
  <c r="E1700"/>
  <c r="X1700" s="1"/>
  <c r="R1700"/>
  <c r="H1700"/>
  <c r="E1516"/>
  <c r="X1516" s="1"/>
  <c r="R1516"/>
  <c r="E1504"/>
  <c r="X1504" s="1"/>
  <c r="H1504"/>
  <c r="I1504"/>
  <c r="E1500"/>
  <c r="X1500" s="1"/>
  <c r="I1500"/>
  <c r="E1488"/>
  <c r="X1488" s="1"/>
  <c r="J1488"/>
  <c r="H1488"/>
  <c r="E1484"/>
  <c r="X1484" s="1"/>
  <c r="J1484"/>
  <c r="I1484"/>
  <c r="E1480"/>
  <c r="X1480" s="1"/>
  <c r="J1480"/>
  <c r="E1476"/>
  <c r="X1476" s="1"/>
  <c r="I1476"/>
  <c r="E1472"/>
  <c r="X1472" s="1"/>
  <c r="H1472"/>
  <c r="I1472"/>
  <c r="E1464"/>
  <c r="X1464" s="1"/>
  <c r="J1464"/>
  <c r="E1460"/>
  <c r="X1460" s="1"/>
  <c r="H1460"/>
  <c r="E1456"/>
  <c r="X1456" s="1"/>
  <c r="I1456"/>
  <c r="J1456"/>
  <c r="H1456"/>
  <c r="E1452"/>
  <c r="X1452" s="1"/>
  <c r="J1452"/>
  <c r="E1445"/>
  <c r="X1445" s="1"/>
  <c r="I1445"/>
  <c r="G1445"/>
  <c r="E1432"/>
  <c r="X1432" s="1"/>
  <c r="J1432"/>
  <c r="E1429"/>
  <c r="X1429" s="1"/>
  <c r="G1429"/>
  <c r="E1416"/>
  <c r="X1416" s="1"/>
  <c r="I1416"/>
  <c r="J1416"/>
  <c r="E1413"/>
  <c r="X1413" s="1"/>
  <c r="G1413"/>
  <c r="J1413"/>
  <c r="E1397"/>
  <c r="X1397" s="1"/>
  <c r="G1397"/>
  <c r="E1384"/>
  <c r="X1384" s="1"/>
  <c r="H1384"/>
  <c r="I1384"/>
  <c r="E1381"/>
  <c r="X1381" s="1"/>
  <c r="G1381"/>
  <c r="E1365"/>
  <c r="X1365" s="1"/>
  <c r="G1365"/>
  <c r="E1352"/>
  <c r="X1352" s="1"/>
  <c r="J1352"/>
  <c r="E1349"/>
  <c r="X1349" s="1"/>
  <c r="G1349"/>
  <c r="E1336"/>
  <c r="X1336" s="1"/>
  <c r="F1336"/>
  <c r="J1336"/>
  <c r="E1333"/>
  <c r="X1333" s="1"/>
  <c r="G1333"/>
  <c r="E1320"/>
  <c r="X1320" s="1"/>
  <c r="F1320"/>
  <c r="J1320"/>
  <c r="E1317"/>
  <c r="X1317" s="1"/>
  <c r="R1317"/>
  <c r="G1317"/>
  <c r="E1304"/>
  <c r="X1304" s="1"/>
  <c r="F1304"/>
  <c r="E1301"/>
  <c r="X1301" s="1"/>
  <c r="G1301"/>
  <c r="H1301"/>
  <c r="E1285"/>
  <c r="X1285" s="1"/>
  <c r="G1285"/>
  <c r="E1269"/>
  <c r="X1269" s="1"/>
  <c r="G1269"/>
  <c r="E1253"/>
  <c r="X1253" s="1"/>
  <c r="G1253"/>
  <c r="E1237"/>
  <c r="X1237" s="1"/>
  <c r="G1237"/>
  <c r="H1237"/>
  <c r="E1221"/>
  <c r="X1221" s="1"/>
  <c r="H1221"/>
  <c r="G1221"/>
  <c r="E1205"/>
  <c r="X1205" s="1"/>
  <c r="G1205"/>
  <c r="E1189"/>
  <c r="X1189" s="1"/>
  <c r="G1189"/>
  <c r="E1173"/>
  <c r="X1173" s="1"/>
  <c r="H1173"/>
  <c r="G1173"/>
  <c r="R1173"/>
  <c r="E1157"/>
  <c r="X1157" s="1"/>
  <c r="G1157"/>
  <c r="E1141"/>
  <c r="X1141" s="1"/>
  <c r="R1141"/>
  <c r="H1141"/>
  <c r="G1141"/>
  <c r="E1125"/>
  <c r="X1125" s="1"/>
  <c r="G1125"/>
  <c r="E1112"/>
  <c r="X1112" s="1"/>
  <c r="J1112"/>
  <c r="H1112"/>
  <c r="R1112"/>
  <c r="E1108"/>
  <c r="X1108" s="1"/>
  <c r="H1108"/>
  <c r="I1108"/>
  <c r="F1108"/>
  <c r="J1108"/>
  <c r="E1104"/>
  <c r="X1104" s="1"/>
  <c r="R1104"/>
  <c r="E1092"/>
  <c r="X1092" s="1"/>
  <c r="H1092"/>
  <c r="J1092"/>
  <c r="E1084"/>
  <c r="X1084" s="1"/>
  <c r="H1084"/>
  <c r="F1084"/>
  <c r="E1076"/>
  <c r="X1076" s="1"/>
  <c r="F1076"/>
  <c r="H1076"/>
  <c r="E1072"/>
  <c r="X1072" s="1"/>
  <c r="I1072"/>
  <c r="E1068"/>
  <c r="X1068" s="1"/>
  <c r="F1068"/>
  <c r="H1068"/>
  <c r="E1064"/>
  <c r="X1064" s="1"/>
  <c r="J1064"/>
  <c r="F1064"/>
  <c r="H1064"/>
  <c r="E1060"/>
  <c r="X1060" s="1"/>
  <c r="R1060"/>
  <c r="E1056"/>
  <c r="X1056" s="1"/>
  <c r="F1056"/>
  <c r="J1056"/>
  <c r="H1056"/>
  <c r="E1052"/>
  <c r="X1052" s="1"/>
  <c r="H1052"/>
  <c r="J1052"/>
  <c r="E1048"/>
  <c r="X1048" s="1"/>
  <c r="H1048"/>
  <c r="J1048"/>
  <c r="F1048"/>
  <c r="E1040"/>
  <c r="X1040" s="1"/>
  <c r="H1040"/>
  <c r="E1032"/>
  <c r="X1032" s="1"/>
  <c r="F1032"/>
  <c r="E1028"/>
  <c r="X1028" s="1"/>
  <c r="F1028"/>
  <c r="J1028"/>
  <c r="H1028"/>
  <c r="E1024"/>
  <c r="X1024" s="1"/>
  <c r="H1024"/>
  <c r="J1024"/>
  <c r="E1020"/>
  <c r="X1020" s="1"/>
  <c r="I1020"/>
  <c r="E1012"/>
  <c r="X1012" s="1"/>
  <c r="F1012"/>
  <c r="H1012"/>
  <c r="J1012"/>
  <c r="E1008"/>
  <c r="X1008" s="1"/>
  <c r="F1008"/>
  <c r="H1008"/>
  <c r="E1000"/>
  <c r="X1000" s="1"/>
  <c r="R1000"/>
  <c r="E996"/>
  <c r="X996" s="1"/>
  <c r="F996"/>
  <c r="J996"/>
  <c r="E992"/>
  <c r="X992" s="1"/>
  <c r="F992"/>
  <c r="H992"/>
  <c r="E988"/>
  <c r="X988" s="1"/>
  <c r="F988"/>
  <c r="H988"/>
  <c r="J988"/>
  <c r="E984"/>
  <c r="X984" s="1"/>
  <c r="J984"/>
  <c r="F984"/>
  <c r="E976"/>
  <c r="X976" s="1"/>
  <c r="H976"/>
  <c r="E972"/>
  <c r="X972" s="1"/>
  <c r="I972"/>
  <c r="E964"/>
  <c r="X964" s="1"/>
  <c r="H964"/>
  <c r="J964"/>
  <c r="E960"/>
  <c r="X960" s="1"/>
  <c r="J960"/>
  <c r="F960"/>
  <c r="E956"/>
  <c r="X956" s="1"/>
  <c r="J956"/>
  <c r="F956"/>
  <c r="E940"/>
  <c r="X940" s="1"/>
  <c r="H940"/>
  <c r="E936"/>
  <c r="X936" s="1"/>
  <c r="J936"/>
  <c r="E932"/>
  <c r="X932" s="1"/>
  <c r="J932"/>
  <c r="E924"/>
  <c r="X924" s="1"/>
  <c r="J924"/>
  <c r="E916"/>
  <c r="X916" s="1"/>
  <c r="H916"/>
  <c r="J916"/>
  <c r="E904"/>
  <c r="X904" s="1"/>
  <c r="J904"/>
  <c r="E900"/>
  <c r="X900" s="1"/>
  <c r="F900"/>
  <c r="E856"/>
  <c r="X856" s="1"/>
  <c r="J856"/>
  <c r="E852"/>
  <c r="X852" s="1"/>
  <c r="J852"/>
  <c r="E820"/>
  <c r="X820" s="1"/>
  <c r="J820"/>
  <c r="E816"/>
  <c r="X816" s="1"/>
  <c r="R816"/>
  <c r="E808"/>
  <c r="X808" s="1"/>
  <c r="H808"/>
  <c r="F808"/>
  <c r="E800"/>
  <c r="X800" s="1"/>
  <c r="H800"/>
  <c r="E796"/>
  <c r="X796" s="1"/>
  <c r="R796"/>
  <c r="F796"/>
  <c r="E784"/>
  <c r="X784" s="1"/>
  <c r="R784"/>
  <c r="E772"/>
  <c r="X772" s="1"/>
  <c r="J772"/>
  <c r="E752"/>
  <c r="X752" s="1"/>
  <c r="R752"/>
  <c r="E748"/>
  <c r="X748" s="1"/>
  <c r="R748"/>
  <c r="E744"/>
  <c r="X744" s="1"/>
  <c r="R744"/>
  <c r="E736"/>
  <c r="X736" s="1"/>
  <c r="R736"/>
  <c r="E732"/>
  <c r="X732" s="1"/>
  <c r="R732"/>
  <c r="E728"/>
  <c r="X728" s="1"/>
  <c r="R728"/>
  <c r="E716"/>
  <c r="X716" s="1"/>
  <c r="R716"/>
  <c r="E712"/>
  <c r="X712" s="1"/>
  <c r="H712"/>
  <c r="R712"/>
  <c r="E704"/>
  <c r="X704" s="1"/>
  <c r="H704"/>
  <c r="E700"/>
  <c r="X700" s="1"/>
  <c r="R700"/>
  <c r="E696"/>
  <c r="X696" s="1"/>
  <c r="H696"/>
  <c r="R696"/>
  <c r="E688"/>
  <c r="X688" s="1"/>
  <c r="R688"/>
  <c r="H688"/>
  <c r="E684"/>
  <c r="X684" s="1"/>
  <c r="R684"/>
  <c r="H684"/>
  <c r="E680"/>
  <c r="X680" s="1"/>
  <c r="H680"/>
  <c r="E672"/>
  <c r="X672" s="1"/>
  <c r="R672"/>
  <c r="H672"/>
  <c r="I672"/>
  <c r="E664"/>
  <c r="X664" s="1"/>
  <c r="H664"/>
  <c r="R664"/>
  <c r="E656"/>
  <c r="X656" s="1"/>
  <c r="H656"/>
  <c r="E648"/>
  <c r="X648" s="1"/>
  <c r="H648"/>
  <c r="R648"/>
  <c r="E528"/>
  <c r="X528" s="1"/>
  <c r="H528"/>
  <c r="I528"/>
  <c r="J528"/>
  <c r="E524"/>
  <c r="X524" s="1"/>
  <c r="I524"/>
  <c r="R524"/>
  <c r="E520"/>
  <c r="X520" s="1"/>
  <c r="F520"/>
  <c r="J520"/>
  <c r="E516"/>
  <c r="X516" s="1"/>
  <c r="H516"/>
  <c r="I516"/>
  <c r="J516"/>
  <c r="E512"/>
  <c r="X512" s="1"/>
  <c r="I512"/>
  <c r="H512"/>
  <c r="R512"/>
  <c r="F512"/>
  <c r="E508"/>
  <c r="X508" s="1"/>
  <c r="I508"/>
  <c r="J508"/>
  <c r="E504"/>
  <c r="X504" s="1"/>
  <c r="I504"/>
  <c r="F504"/>
  <c r="J504"/>
  <c r="E500"/>
  <c r="X500" s="1"/>
  <c r="R500"/>
  <c r="I500"/>
  <c r="F500"/>
  <c r="E496"/>
  <c r="X496" s="1"/>
  <c r="R496"/>
  <c r="F496"/>
  <c r="I496"/>
  <c r="E492"/>
  <c r="X492" s="1"/>
  <c r="I492"/>
  <c r="H492"/>
  <c r="J492"/>
  <c r="F492"/>
  <c r="E488"/>
  <c r="X488" s="1"/>
  <c r="F488"/>
  <c r="I488"/>
  <c r="H488"/>
  <c r="J488"/>
  <c r="E484"/>
  <c r="X484" s="1"/>
  <c r="I484"/>
  <c r="R484"/>
  <c r="E480"/>
  <c r="X480" s="1"/>
  <c r="J480"/>
  <c r="H480"/>
  <c r="E476"/>
  <c r="X476" s="1"/>
  <c r="I476"/>
  <c r="H476"/>
  <c r="J476"/>
  <c r="F476"/>
  <c r="E472"/>
  <c r="X472" s="1"/>
  <c r="H472"/>
  <c r="F472"/>
  <c r="I472"/>
  <c r="J472"/>
  <c r="E468"/>
  <c r="X468" s="1"/>
  <c r="I468"/>
  <c r="R468"/>
  <c r="F468"/>
  <c r="E464"/>
  <c r="X464" s="1"/>
  <c r="J464"/>
  <c r="H464"/>
  <c r="E460"/>
  <c r="X460" s="1"/>
  <c r="I460"/>
  <c r="H460"/>
  <c r="J460"/>
  <c r="E456"/>
  <c r="X456" s="1"/>
  <c r="I456"/>
  <c r="H456"/>
  <c r="J456"/>
  <c r="E452"/>
  <c r="X452" s="1"/>
  <c r="J452"/>
  <c r="F452"/>
  <c r="I452"/>
  <c r="E448"/>
  <c r="X448" s="1"/>
  <c r="I448"/>
  <c r="R448"/>
  <c r="F448"/>
  <c r="E444"/>
  <c r="X444" s="1"/>
  <c r="F444"/>
  <c r="H444"/>
  <c r="J444"/>
  <c r="E436"/>
  <c r="X436" s="1"/>
  <c r="I436"/>
  <c r="R436"/>
  <c r="F436"/>
  <c r="E428"/>
  <c r="X428" s="1"/>
  <c r="R428"/>
  <c r="E424"/>
  <c r="X424" s="1"/>
  <c r="F424"/>
  <c r="I424"/>
  <c r="E420"/>
  <c r="X420" s="1"/>
  <c r="I420"/>
  <c r="R420"/>
  <c r="E416"/>
  <c r="X416" s="1"/>
  <c r="F416"/>
  <c r="I416"/>
  <c r="J416"/>
  <c r="E408"/>
  <c r="X408" s="1"/>
  <c r="H408"/>
  <c r="R408"/>
  <c r="I2460"/>
  <c r="J2172"/>
  <c r="F1952"/>
  <c r="I2440"/>
  <c r="G2468"/>
  <c r="G2452"/>
  <c r="G2436"/>
  <c r="G2420"/>
  <c r="G2404"/>
  <c r="G2388"/>
  <c r="G2372"/>
  <c r="G2356"/>
  <c r="G2340"/>
  <c r="G2324"/>
  <c r="G2308"/>
  <c r="G2292"/>
  <c r="G2276"/>
  <c r="G2260"/>
  <c r="G2244"/>
  <c r="G2228"/>
  <c r="G2212"/>
  <c r="G2196"/>
  <c r="G2180"/>
  <c r="G2164"/>
  <c r="G2148"/>
  <c r="G2132"/>
  <c r="G2116"/>
  <c r="G2100"/>
  <c r="G2084"/>
  <c r="G2068"/>
  <c r="G2052"/>
  <c r="G2036"/>
  <c r="G2020"/>
  <c r="G2004"/>
  <c r="G1988"/>
  <c r="G1972"/>
  <c r="G1956"/>
  <c r="G1940"/>
  <c r="G1924"/>
  <c r="G1908"/>
  <c r="G1892"/>
  <c r="G1876"/>
  <c r="G1872"/>
  <c r="G1868"/>
  <c r="G1864"/>
  <c r="G1860"/>
  <c r="G1856"/>
  <c r="G1852"/>
  <c r="G1848"/>
  <c r="G1844"/>
  <c r="G1840"/>
  <c r="G1836"/>
  <c r="G1832"/>
  <c r="G1828"/>
  <c r="G1824"/>
  <c r="G1820"/>
  <c r="G1816"/>
  <c r="G1812"/>
  <c r="G1808"/>
  <c r="G1804"/>
  <c r="G1800"/>
  <c r="G1796"/>
  <c r="G1792"/>
  <c r="G1788"/>
  <c r="G1784"/>
  <c r="G1780"/>
  <c r="G1776"/>
  <c r="G1772"/>
  <c r="G1768"/>
  <c r="G1764"/>
  <c r="G1760"/>
  <c r="G1756"/>
  <c r="G1752"/>
  <c r="G1748"/>
  <c r="G1744"/>
  <c r="G1740"/>
  <c r="G1736"/>
  <c r="G1732"/>
  <c r="G1728"/>
  <c r="G1724"/>
  <c r="G1720"/>
  <c r="G1716"/>
  <c r="G1712"/>
  <c r="G1708"/>
  <c r="G1704"/>
  <c r="G1700"/>
  <c r="G1696"/>
  <c r="G1692"/>
  <c r="G1688"/>
  <c r="G1684"/>
  <c r="G1680"/>
  <c r="G1676"/>
  <c r="G1672"/>
  <c r="G1668"/>
  <c r="G1664"/>
  <c r="G1660"/>
  <c r="G1656"/>
  <c r="G1652"/>
  <c r="G1648"/>
  <c r="G1644"/>
  <c r="G1640"/>
  <c r="G1636"/>
  <c r="G1632"/>
  <c r="G1628"/>
  <c r="G1624"/>
  <c r="G1620"/>
  <c r="G1616"/>
  <c r="G1612"/>
  <c r="G1608"/>
  <c r="G1604"/>
  <c r="G1600"/>
  <c r="G1596"/>
  <c r="G1592"/>
  <c r="G1588"/>
  <c r="G1584"/>
  <c r="G1580"/>
  <c r="G1576"/>
  <c r="G1572"/>
  <c r="G1568"/>
  <c r="G2466"/>
  <c r="E2466"/>
  <c r="G2462"/>
  <c r="E2462"/>
  <c r="G2458"/>
  <c r="E2458"/>
  <c r="G2454"/>
  <c r="E2454"/>
  <c r="X2454" s="1"/>
  <c r="G2450"/>
  <c r="E2450"/>
  <c r="X2450" s="1"/>
  <c r="G2446"/>
  <c r="E2446"/>
  <c r="X2446" s="1"/>
  <c r="J2446"/>
  <c r="R2446"/>
  <c r="I2442"/>
  <c r="G2442"/>
  <c r="J2442"/>
  <c r="E2442"/>
  <c r="X2442" s="1"/>
  <c r="F2442"/>
  <c r="J2438"/>
  <c r="G2438"/>
  <c r="E2438"/>
  <c r="X2438" s="1"/>
  <c r="F2434"/>
  <c r="G2434"/>
  <c r="R2434"/>
  <c r="I2434"/>
  <c r="E2434"/>
  <c r="X2434" s="1"/>
  <c r="G2430"/>
  <c r="E2430"/>
  <c r="X2430" s="1"/>
  <c r="E2426"/>
  <c r="X2426" s="1"/>
  <c r="J2422"/>
  <c r="G2422"/>
  <c r="E2422"/>
  <c r="X2422" s="1"/>
  <c r="G2418"/>
  <c r="R2418"/>
  <c r="E2418"/>
  <c r="X2418" s="1"/>
  <c r="J2418"/>
  <c r="G2414"/>
  <c r="E2414"/>
  <c r="X2414" s="1"/>
  <c r="J2406"/>
  <c r="G2406"/>
  <c r="R2406"/>
  <c r="E2406"/>
  <c r="X2406" s="1"/>
  <c r="F2406"/>
  <c r="G2402"/>
  <c r="E2402"/>
  <c r="X2402" s="1"/>
  <c r="F2398"/>
  <c r="I2398"/>
  <c r="G2398"/>
  <c r="H2398"/>
  <c r="E2398"/>
  <c r="X2398" s="1"/>
  <c r="J2398"/>
  <c r="H2394"/>
  <c r="G2394"/>
  <c r="E2394"/>
  <c r="X2394" s="1"/>
  <c r="F2390"/>
  <c r="H2390"/>
  <c r="G2390"/>
  <c r="E2390"/>
  <c r="X2390" s="1"/>
  <c r="G2386"/>
  <c r="E2386"/>
  <c r="X2386" s="1"/>
  <c r="G2378"/>
  <c r="H2378"/>
  <c r="E2378"/>
  <c r="X2378" s="1"/>
  <c r="G2374"/>
  <c r="E2374"/>
  <c r="X2374" s="1"/>
  <c r="R2374"/>
  <c r="G2370"/>
  <c r="E2370"/>
  <c r="X2370" s="1"/>
  <c r="G2366"/>
  <c r="E2366"/>
  <c r="X2366" s="1"/>
  <c r="G2362"/>
  <c r="E2362"/>
  <c r="X2362" s="1"/>
  <c r="F2358"/>
  <c r="G2358"/>
  <c r="H2358"/>
  <c r="E2358"/>
  <c r="X2358" s="1"/>
  <c r="R2358"/>
  <c r="I2358"/>
  <c r="G2354"/>
  <c r="E2354"/>
  <c r="X2354" s="1"/>
  <c r="J2350"/>
  <c r="G2350"/>
  <c r="R2350"/>
  <c r="F2350"/>
  <c r="E2350"/>
  <c r="X2350" s="1"/>
  <c r="H2350"/>
  <c r="G2346"/>
  <c r="E2346"/>
  <c r="X2346" s="1"/>
  <c r="H2346"/>
  <c r="G2342"/>
  <c r="E2342"/>
  <c r="X2342" s="1"/>
  <c r="R2338"/>
  <c r="G2338"/>
  <c r="E2338"/>
  <c r="X2338" s="1"/>
  <c r="I2338"/>
  <c r="G2334"/>
  <c r="E2334"/>
  <c r="X2334" s="1"/>
  <c r="J2330"/>
  <c r="G2330"/>
  <c r="E2330"/>
  <c r="X2330" s="1"/>
  <c r="R2330"/>
  <c r="G2326"/>
  <c r="E2326"/>
  <c r="X2326" s="1"/>
  <c r="G2322"/>
  <c r="E2322"/>
  <c r="X2322" s="1"/>
  <c r="H2318"/>
  <c r="G2318"/>
  <c r="I2318"/>
  <c r="E2318"/>
  <c r="X2318" s="1"/>
  <c r="J2318"/>
  <c r="G2314"/>
  <c r="E2314"/>
  <c r="X2314" s="1"/>
  <c r="H2310"/>
  <c r="G2310"/>
  <c r="E2310"/>
  <c r="X2310" s="1"/>
  <c r="G2306"/>
  <c r="E2306"/>
  <c r="X2306" s="1"/>
  <c r="G2302"/>
  <c r="H2302"/>
  <c r="E2302"/>
  <c r="X2302" s="1"/>
  <c r="H2298"/>
  <c r="G2298"/>
  <c r="E2298"/>
  <c r="X2298" s="1"/>
  <c r="G2294"/>
  <c r="E2294"/>
  <c r="X2294" s="1"/>
  <c r="H2294"/>
  <c r="G2290"/>
  <c r="E2290"/>
  <c r="X2290" s="1"/>
  <c r="F2286"/>
  <c r="G2286"/>
  <c r="E2286"/>
  <c r="X2286" s="1"/>
  <c r="G2282"/>
  <c r="E2282"/>
  <c r="X2282" s="1"/>
  <c r="G2278"/>
  <c r="E2278"/>
  <c r="X2278" s="1"/>
  <c r="G2274"/>
  <c r="E2274"/>
  <c r="X2274" s="1"/>
  <c r="J2274"/>
  <c r="G2270"/>
  <c r="F2270"/>
  <c r="E2270"/>
  <c r="X2270" s="1"/>
  <c r="H2270"/>
  <c r="G2266"/>
  <c r="E2266"/>
  <c r="X2266" s="1"/>
  <c r="I2266"/>
  <c r="F2262"/>
  <c r="G2262"/>
  <c r="J2262"/>
  <c r="E2262"/>
  <c r="X2262" s="1"/>
  <c r="H2262"/>
  <c r="G2258"/>
  <c r="E2258"/>
  <c r="X2258" s="1"/>
  <c r="J2258"/>
  <c r="G2254"/>
  <c r="E2254"/>
  <c r="X2254" s="1"/>
  <c r="G2250"/>
  <c r="E2250"/>
  <c r="X2250" s="1"/>
  <c r="G2246"/>
  <c r="E2246"/>
  <c r="X2246" s="1"/>
  <c r="G2242"/>
  <c r="E2242"/>
  <c r="X2242" s="1"/>
  <c r="F2242"/>
  <c r="H2238"/>
  <c r="G2238"/>
  <c r="I2238"/>
  <c r="E2238"/>
  <c r="X2238" s="1"/>
  <c r="G2234"/>
  <c r="E2234"/>
  <c r="X2234" s="1"/>
  <c r="G2230"/>
  <c r="E2230"/>
  <c r="X2230" s="1"/>
  <c r="G2226"/>
  <c r="R2226"/>
  <c r="F2226"/>
  <c r="E2226"/>
  <c r="X2226" s="1"/>
  <c r="I2226"/>
  <c r="F2222"/>
  <c r="H2222"/>
  <c r="G2222"/>
  <c r="E2222"/>
  <c r="X2222" s="1"/>
  <c r="G2218"/>
  <c r="E2218"/>
  <c r="X2218" s="1"/>
  <c r="J2210"/>
  <c r="G2210"/>
  <c r="R2210"/>
  <c r="E2210"/>
  <c r="X2210" s="1"/>
  <c r="I2210"/>
  <c r="F2210"/>
  <c r="E2206"/>
  <c r="X2206" s="1"/>
  <c r="G2202"/>
  <c r="E2202"/>
  <c r="X2202" s="1"/>
  <c r="G2198"/>
  <c r="E2198"/>
  <c r="X2198" s="1"/>
  <c r="R2194"/>
  <c r="G2194"/>
  <c r="F2194"/>
  <c r="E2194"/>
  <c r="X2194" s="1"/>
  <c r="H2194"/>
  <c r="G2186"/>
  <c r="F2186"/>
  <c r="E2186"/>
  <c r="X2186" s="1"/>
  <c r="J2186"/>
  <c r="G2182"/>
  <c r="E2182"/>
  <c r="X2182" s="1"/>
  <c r="G2178"/>
  <c r="G2174"/>
  <c r="E2174"/>
  <c r="X2174" s="1"/>
  <c r="G2170"/>
  <c r="E2170"/>
  <c r="X2170" s="1"/>
  <c r="G2166"/>
  <c r="E2166"/>
  <c r="X2166" s="1"/>
  <c r="G2162"/>
  <c r="E2162"/>
  <c r="X2162" s="1"/>
  <c r="G2158"/>
  <c r="E2158"/>
  <c r="X2158" s="1"/>
  <c r="G2154"/>
  <c r="E2154"/>
  <c r="X2154" s="1"/>
  <c r="I2150"/>
  <c r="G2150"/>
  <c r="F2150"/>
  <c r="E2150"/>
  <c r="X2150" s="1"/>
  <c r="G2146"/>
  <c r="E2146"/>
  <c r="X2146" s="1"/>
  <c r="H2142"/>
  <c r="G2142"/>
  <c r="I2142"/>
  <c r="E2142"/>
  <c r="X2142" s="1"/>
  <c r="G2138"/>
  <c r="E2138"/>
  <c r="X2138" s="1"/>
  <c r="G2134"/>
  <c r="F2134"/>
  <c r="E2134"/>
  <c r="X2134" s="1"/>
  <c r="H2134"/>
  <c r="G2130"/>
  <c r="E2130"/>
  <c r="X2130" s="1"/>
  <c r="G2126"/>
  <c r="E2126"/>
  <c r="X2126" s="1"/>
  <c r="F2122"/>
  <c r="G2122"/>
  <c r="E2122"/>
  <c r="X2122" s="1"/>
  <c r="G2118"/>
  <c r="E2118"/>
  <c r="X2118" s="1"/>
  <c r="G2114"/>
  <c r="E2114"/>
  <c r="X2114" s="1"/>
  <c r="G2110"/>
  <c r="I2110"/>
  <c r="E2110"/>
  <c r="X2110" s="1"/>
  <c r="I2106"/>
  <c r="G2106"/>
  <c r="E2106"/>
  <c r="X2106" s="1"/>
  <c r="F2102"/>
  <c r="G2102"/>
  <c r="I2102"/>
  <c r="E2102"/>
  <c r="X2102" s="1"/>
  <c r="G2098"/>
  <c r="E2098"/>
  <c r="X2098" s="1"/>
  <c r="I2094"/>
  <c r="G2094"/>
  <c r="F2094"/>
  <c r="E2094"/>
  <c r="X2094" s="1"/>
  <c r="G2090"/>
  <c r="I2090"/>
  <c r="E2090"/>
  <c r="X2090" s="1"/>
  <c r="G2086"/>
  <c r="E2086"/>
  <c r="X2086" s="1"/>
  <c r="H2082"/>
  <c r="G2082"/>
  <c r="F2082"/>
  <c r="E2082"/>
  <c r="X2082" s="1"/>
  <c r="I2082"/>
  <c r="G2078"/>
  <c r="E2078"/>
  <c r="X2078" s="1"/>
  <c r="G2074"/>
  <c r="E2074"/>
  <c r="X2074" s="1"/>
  <c r="I2074"/>
  <c r="I2070"/>
  <c r="G2066"/>
  <c r="E2066"/>
  <c r="X2066" s="1"/>
  <c r="G2062"/>
  <c r="E2062"/>
  <c r="X2062" s="1"/>
  <c r="I2062"/>
  <c r="I2058"/>
  <c r="G2058"/>
  <c r="E2058"/>
  <c r="X2058" s="1"/>
  <c r="G2054"/>
  <c r="E2054"/>
  <c r="X2054" s="1"/>
  <c r="J2054"/>
  <c r="I2050"/>
  <c r="G2050"/>
  <c r="F2050"/>
  <c r="E2050"/>
  <c r="X2050" s="1"/>
  <c r="H2050"/>
  <c r="H2046"/>
  <c r="G2046"/>
  <c r="E2046"/>
  <c r="X2046" s="1"/>
  <c r="I2046"/>
  <c r="G2042"/>
  <c r="E2042"/>
  <c r="X2042" s="1"/>
  <c r="R2038"/>
  <c r="I2038"/>
  <c r="G2038"/>
  <c r="E2038"/>
  <c r="X2038" s="1"/>
  <c r="F2038"/>
  <c r="G2034"/>
  <c r="E2034"/>
  <c r="X2034" s="1"/>
  <c r="F2030"/>
  <c r="R2030"/>
  <c r="G2030"/>
  <c r="I2030"/>
  <c r="E2030"/>
  <c r="X2030" s="1"/>
  <c r="H2030"/>
  <c r="G2026"/>
  <c r="E2026"/>
  <c r="X2026" s="1"/>
  <c r="I2022"/>
  <c r="G2022"/>
  <c r="F2022"/>
  <c r="E2022"/>
  <c r="X2022" s="1"/>
  <c r="J2022"/>
  <c r="G2018"/>
  <c r="F2018"/>
  <c r="E2018"/>
  <c r="X2018" s="1"/>
  <c r="G2014"/>
  <c r="E2014"/>
  <c r="X2014" s="1"/>
  <c r="J2010"/>
  <c r="G2010"/>
  <c r="F2010"/>
  <c r="H2010"/>
  <c r="E2010"/>
  <c r="X2010" s="1"/>
  <c r="I2010"/>
  <c r="R2006"/>
  <c r="F2006"/>
  <c r="G2006"/>
  <c r="I2006"/>
  <c r="E2006"/>
  <c r="X2006" s="1"/>
  <c r="J2006"/>
  <c r="H2002"/>
  <c r="G2002"/>
  <c r="R2002"/>
  <c r="E2002"/>
  <c r="X2002" s="1"/>
  <c r="I2002"/>
  <c r="J2002"/>
  <c r="F1998"/>
  <c r="G1998"/>
  <c r="I1998"/>
  <c r="H1998"/>
  <c r="E1998"/>
  <c r="X1998" s="1"/>
  <c r="J1998"/>
  <c r="H1994"/>
  <c r="G1994"/>
  <c r="R1994"/>
  <c r="E1994"/>
  <c r="X1994" s="1"/>
  <c r="I1994"/>
  <c r="R1990"/>
  <c r="G1990"/>
  <c r="E1990"/>
  <c r="X1990" s="1"/>
  <c r="H1990"/>
  <c r="F1990"/>
  <c r="H1986"/>
  <c r="G1986"/>
  <c r="F1986"/>
  <c r="R1986"/>
  <c r="E1986"/>
  <c r="X1986" s="1"/>
  <c r="I1986"/>
  <c r="G1982"/>
  <c r="J1982"/>
  <c r="F1982"/>
  <c r="H1982"/>
  <c r="E1982"/>
  <c r="X1982" s="1"/>
  <c r="I1982"/>
  <c r="R1978"/>
  <c r="J1978"/>
  <c r="G1978"/>
  <c r="H1978"/>
  <c r="E1978"/>
  <c r="X1978" s="1"/>
  <c r="F1978"/>
  <c r="I1974"/>
  <c r="G1974"/>
  <c r="H1974"/>
  <c r="E1974"/>
  <c r="X1974" s="1"/>
  <c r="F1974"/>
  <c r="G1970"/>
  <c r="R1970"/>
  <c r="E1970"/>
  <c r="X1970" s="1"/>
  <c r="F1970"/>
  <c r="I1970"/>
  <c r="H1970"/>
  <c r="J1970"/>
  <c r="F1966"/>
  <c r="G1966"/>
  <c r="J1966"/>
  <c r="H1966"/>
  <c r="E1966"/>
  <c r="X1966" s="1"/>
  <c r="R1966"/>
  <c r="R1962"/>
  <c r="H1962"/>
  <c r="G1962"/>
  <c r="I1962"/>
  <c r="E1962"/>
  <c r="X1962" s="1"/>
  <c r="F1962"/>
  <c r="I1958"/>
  <c r="G1958"/>
  <c r="J1958"/>
  <c r="H1958"/>
  <c r="F1958"/>
  <c r="E1958"/>
  <c r="X1958" s="1"/>
  <c r="R1958"/>
  <c r="F1954"/>
  <c r="G1954"/>
  <c r="E1954"/>
  <c r="X1954" s="1"/>
  <c r="H1954"/>
  <c r="I1954"/>
  <c r="R1950"/>
  <c r="J1950"/>
  <c r="G1950"/>
  <c r="F1950"/>
  <c r="E1950"/>
  <c r="X1950" s="1"/>
  <c r="H1950"/>
  <c r="F1946"/>
  <c r="G1946"/>
  <c r="R1946"/>
  <c r="H1946"/>
  <c r="E1946"/>
  <c r="X1946" s="1"/>
  <c r="I1946"/>
  <c r="R1942"/>
  <c r="G1942"/>
  <c r="J1942"/>
  <c r="F1942"/>
  <c r="E1942"/>
  <c r="X1942" s="1"/>
  <c r="H1942"/>
  <c r="I1938"/>
  <c r="R1938"/>
  <c r="G1938"/>
  <c r="H1938"/>
  <c r="F1938"/>
  <c r="E1938"/>
  <c r="X1938" s="1"/>
  <c r="J1938"/>
  <c r="H1926"/>
  <c r="G1926"/>
  <c r="I1926"/>
  <c r="E1926"/>
  <c r="X1926" s="1"/>
  <c r="J1926"/>
  <c r="J1922"/>
  <c r="I1922"/>
  <c r="J1918"/>
  <c r="G1918"/>
  <c r="I1918"/>
  <c r="R1918"/>
  <c r="F1918"/>
  <c r="H1918"/>
  <c r="E1918"/>
  <c r="X1918" s="1"/>
  <c r="I1914"/>
  <c r="G1914"/>
  <c r="J1914"/>
  <c r="E1914"/>
  <c r="X1914" s="1"/>
  <c r="R1914"/>
  <c r="F1914"/>
  <c r="I1902"/>
  <c r="I1890"/>
  <c r="G1890"/>
  <c r="J1890"/>
  <c r="E1890"/>
  <c r="X1890" s="1"/>
  <c r="H1890"/>
  <c r="R1890"/>
  <c r="J1882"/>
  <c r="G1882"/>
  <c r="R1882"/>
  <c r="E1882"/>
  <c r="X1882" s="1"/>
  <c r="F1882"/>
  <c r="F1956"/>
  <c r="F2204"/>
  <c r="R2208"/>
  <c r="G2464"/>
  <c r="G2448"/>
  <c r="G2432"/>
  <c r="G2416"/>
  <c r="G2400"/>
  <c r="G2384"/>
  <c r="G2368"/>
  <c r="G2352"/>
  <c r="G2336"/>
  <c r="G2320"/>
  <c r="G2304"/>
  <c r="G2288"/>
  <c r="G2272"/>
  <c r="G2256"/>
  <c r="G2240"/>
  <c r="G2224"/>
  <c r="G2208"/>
  <c r="G2192"/>
  <c r="G2176"/>
  <c r="G2160"/>
  <c r="G2144"/>
  <c r="G2128"/>
  <c r="G2112"/>
  <c r="G2096"/>
  <c r="G2080"/>
  <c r="G2064"/>
  <c r="G2048"/>
  <c r="G2032"/>
  <c r="G2016"/>
  <c r="G2000"/>
  <c r="G1984"/>
  <c r="G1968"/>
  <c r="G1952"/>
  <c r="G1936"/>
  <c r="G1920"/>
  <c r="G1904"/>
  <c r="G1888"/>
  <c r="I1860"/>
  <c r="I1868"/>
  <c r="F1964"/>
  <c r="F1984"/>
  <c r="G2460"/>
  <c r="G2444"/>
  <c r="G2428"/>
  <c r="G2412"/>
  <c r="G2396"/>
  <c r="G2380"/>
  <c r="G2364"/>
  <c r="G2348"/>
  <c r="G2332"/>
  <c r="G2316"/>
  <c r="G2300"/>
  <c r="G2284"/>
  <c r="G2268"/>
  <c r="G2252"/>
  <c r="G2236"/>
  <c r="G2220"/>
  <c r="G2204"/>
  <c r="G2188"/>
  <c r="G2172"/>
  <c r="G2156"/>
  <c r="G2140"/>
  <c r="G2124"/>
  <c r="G2108"/>
  <c r="G2092"/>
  <c r="G2076"/>
  <c r="G2060"/>
  <c r="G2044"/>
  <c r="G2028"/>
  <c r="G2012"/>
  <c r="G1996"/>
  <c r="G1980"/>
  <c r="G1964"/>
  <c r="G1948"/>
  <c r="G1932"/>
  <c r="G1916"/>
  <c r="G1900"/>
  <c r="G1884"/>
  <c r="F364"/>
  <c r="H388"/>
  <c r="R372"/>
  <c r="J364"/>
  <c r="J380"/>
  <c r="I364"/>
  <c r="F69" i="6"/>
  <c r="B59" i="4"/>
  <c r="A42" i="6" s="1"/>
  <c r="K68"/>
  <c r="D17"/>
  <c r="F68"/>
  <c r="F42"/>
  <c r="H42" s="1"/>
  <c r="D42" s="1"/>
  <c r="C17"/>
  <c r="C47"/>
  <c r="F37"/>
  <c r="H37" s="1"/>
  <c r="D37" s="1"/>
  <c r="F52"/>
  <c r="H52" s="1"/>
  <c r="D52" s="1"/>
  <c r="C22"/>
  <c r="C32"/>
  <c r="C27"/>
  <c r="C31"/>
  <c r="D31"/>
  <c r="C41"/>
  <c r="F67"/>
  <c r="C21"/>
  <c r="C16"/>
  <c r="C51"/>
  <c r="C46"/>
  <c r="F36"/>
  <c r="H36" s="1"/>
  <c r="D36" s="1"/>
  <c r="C26"/>
  <c r="K65"/>
  <c r="D14"/>
  <c r="H39"/>
  <c r="D39" s="1"/>
  <c r="C34"/>
  <c r="C29"/>
  <c r="C19"/>
  <c r="C14"/>
  <c r="C24"/>
  <c r="C49"/>
  <c r="A17"/>
  <c r="B34" i="4"/>
  <c r="A21" i="6" s="1"/>
  <c r="B64" i="4"/>
  <c r="A46" i="6" s="1"/>
  <c r="B65" i="4"/>
  <c r="A47" i="6" s="1"/>
  <c r="B56" i="4"/>
  <c r="A39" i="6" s="1"/>
  <c r="A24"/>
  <c r="A27"/>
  <c r="B57" i="4"/>
  <c r="A40" i="6" s="1"/>
  <c r="A15"/>
  <c r="R6" i="5"/>
  <c r="B68" i="4"/>
  <c r="A49" i="6" s="1"/>
  <c r="G37" i="4"/>
  <c r="B62"/>
  <c r="A44" i="6" s="1"/>
  <c r="B69" i="4"/>
  <c r="A50" i="6" s="1"/>
  <c r="D37" i="4"/>
  <c r="B51"/>
  <c r="A35" i="6" s="1"/>
  <c r="B63" i="4"/>
  <c r="A45" i="6" s="1"/>
  <c r="H35"/>
  <c r="C35" s="1"/>
  <c r="H20"/>
  <c r="D35"/>
  <c r="B31" i="4"/>
  <c r="A18" i="6" s="1"/>
  <c r="B87" i="4"/>
  <c r="A62" i="6" s="1"/>
  <c r="B75" i="4"/>
  <c r="A54" i="6" s="1"/>
  <c r="B37" i="4"/>
  <c r="A23" i="6" s="1"/>
  <c r="B81" i="4"/>
  <c r="A58" i="6" s="1"/>
  <c r="B79" i="4"/>
  <c r="A57" i="6" s="1"/>
  <c r="B89" i="4"/>
  <c r="A63" i="6" s="1"/>
  <c r="B85" i="4"/>
  <c r="A60" i="6" s="1"/>
  <c r="B67" i="4"/>
  <c r="A48" i="6" s="1"/>
  <c r="B83" i="4"/>
  <c r="A59" i="6" s="1"/>
  <c r="B43" i="4"/>
  <c r="A28" i="6" s="1"/>
  <c r="B77" i="4"/>
  <c r="A55" i="6" s="1"/>
  <c r="B61" i="4"/>
  <c r="A43" i="6" s="1"/>
  <c r="B49" i="4"/>
  <c r="A33" i="6" s="1"/>
  <c r="F45"/>
  <c r="H45" s="1"/>
  <c r="F50"/>
  <c r="H50" s="1"/>
  <c r="D50" s="1"/>
  <c r="H25"/>
  <c r="F66"/>
  <c r="F30"/>
  <c r="H30" s="1"/>
  <c r="F40"/>
  <c r="H40" s="1"/>
  <c r="D40" s="1"/>
  <c r="D74" i="4"/>
  <c r="D49"/>
  <c r="D43"/>
  <c r="D55"/>
  <c r="D61"/>
  <c r="D67"/>
  <c r="C20" i="6"/>
  <c r="B52" i="4"/>
  <c r="A36" i="6" s="1"/>
  <c r="F54"/>
  <c r="G43" i="4"/>
  <c r="G67"/>
  <c r="G61"/>
  <c r="G55"/>
  <c r="G31"/>
  <c r="X6" i="5"/>
  <c r="G64" i="6"/>
  <c r="A14"/>
  <c r="B58" i="4"/>
  <c r="A41" i="6" s="1"/>
  <c r="B70" i="4"/>
  <c r="A51" i="6" s="1"/>
  <c r="G74" i="4"/>
  <c r="T202" i="5"/>
  <c r="T97"/>
  <c r="T337"/>
  <c r="T47"/>
  <c r="T153"/>
  <c r="T299"/>
  <c r="T170"/>
  <c r="T114"/>
  <c r="T264"/>
  <c r="T291"/>
  <c r="T175"/>
  <c r="T159"/>
  <c r="T118"/>
  <c r="T27"/>
  <c r="T174"/>
  <c r="T191"/>
  <c r="T236"/>
  <c r="T345"/>
  <c r="T122"/>
  <c r="T356"/>
  <c r="T227"/>
  <c r="T321"/>
  <c r="T340"/>
  <c r="T176"/>
  <c r="T151"/>
  <c r="T11"/>
  <c r="T341"/>
  <c r="T279"/>
  <c r="T169"/>
  <c r="T36"/>
  <c r="T49"/>
  <c r="T297"/>
  <c r="T10"/>
  <c r="T286"/>
  <c r="T235"/>
  <c r="T146"/>
  <c r="T98"/>
  <c r="T195"/>
  <c r="T48"/>
  <c r="T295"/>
  <c r="T131"/>
  <c r="T214"/>
  <c r="T81"/>
  <c r="T178"/>
  <c r="T102"/>
  <c r="T333"/>
  <c r="T339"/>
  <c r="T150"/>
  <c r="T185"/>
  <c r="T338"/>
  <c r="T355"/>
  <c r="T161"/>
  <c r="T88"/>
  <c r="T326"/>
  <c r="T350"/>
  <c r="T18"/>
  <c r="T43"/>
  <c r="T94"/>
  <c r="T109"/>
  <c r="T72"/>
  <c r="T37"/>
  <c r="T272"/>
  <c r="T224"/>
  <c r="T5"/>
  <c r="T6"/>
  <c r="T284"/>
  <c r="T112"/>
  <c r="T238"/>
  <c r="T327"/>
  <c r="T53"/>
  <c r="T328"/>
  <c r="T229"/>
  <c r="T246"/>
  <c r="T137"/>
  <c r="T209"/>
  <c r="T166"/>
  <c r="T20"/>
  <c r="T95"/>
  <c r="T282"/>
  <c r="T177"/>
  <c r="T62"/>
  <c r="T247"/>
  <c r="T34"/>
  <c r="T82"/>
  <c r="T243"/>
  <c r="T301"/>
  <c r="T330"/>
  <c r="T276"/>
  <c r="T260"/>
  <c r="T12"/>
  <c r="T57"/>
  <c r="T315"/>
  <c r="T141"/>
  <c r="T188"/>
  <c r="T172"/>
  <c r="T199"/>
  <c r="T348"/>
  <c r="T347"/>
  <c r="T51"/>
  <c r="T296"/>
  <c r="T289"/>
  <c r="T298"/>
  <c r="T325"/>
  <c r="T160"/>
  <c r="T343"/>
  <c r="T108"/>
  <c r="T74"/>
  <c r="T268"/>
  <c r="T61"/>
  <c r="T254"/>
  <c r="T189"/>
  <c r="T294"/>
  <c r="T31"/>
  <c r="T129"/>
  <c r="T288"/>
  <c r="T58"/>
  <c r="T318"/>
  <c r="T158"/>
  <c r="T257"/>
  <c r="T139"/>
  <c r="T290"/>
  <c r="T223"/>
  <c r="T103"/>
  <c r="T69"/>
  <c r="T13"/>
  <c r="T89"/>
  <c r="T78"/>
  <c r="T192"/>
  <c r="T52"/>
  <c r="T111"/>
  <c r="T302"/>
  <c r="T183"/>
  <c r="T92"/>
  <c r="T334"/>
  <c r="T274"/>
  <c r="T352"/>
  <c r="T179"/>
  <c r="T117"/>
  <c r="T7"/>
  <c r="T71"/>
  <c r="T221"/>
  <c r="T44"/>
  <c r="T107"/>
  <c r="T132"/>
  <c r="T26"/>
  <c r="T277"/>
  <c r="T25"/>
  <c r="T154"/>
  <c r="T28"/>
  <c r="T252"/>
  <c r="T270"/>
  <c r="T305"/>
  <c r="T157"/>
  <c r="T9"/>
  <c r="T59"/>
  <c r="T283"/>
  <c r="T336"/>
  <c r="T164"/>
  <c r="T194"/>
  <c r="T73"/>
  <c r="T240"/>
  <c r="T171"/>
  <c r="T173"/>
  <c r="T332"/>
  <c r="T287"/>
  <c r="T242"/>
  <c r="T99"/>
  <c r="T8"/>
  <c r="T354"/>
  <c r="T180"/>
  <c r="T226"/>
  <c r="T212"/>
  <c r="T313"/>
  <c r="T215"/>
  <c r="T269"/>
  <c r="T64"/>
  <c r="T93"/>
  <c r="T46"/>
  <c r="T163"/>
  <c r="T42"/>
  <c r="T331"/>
  <c r="T147"/>
  <c r="T32"/>
  <c r="T190"/>
  <c r="T234"/>
  <c r="T55"/>
  <c r="T205"/>
  <c r="T204"/>
  <c r="T135"/>
  <c r="T349"/>
  <c r="T267"/>
  <c r="T144"/>
  <c r="T125"/>
  <c r="T329"/>
  <c r="T310"/>
  <c r="T30"/>
  <c r="T86"/>
  <c r="T303"/>
  <c r="T219"/>
  <c r="T96"/>
  <c r="T193"/>
  <c r="T126"/>
  <c r="T136"/>
  <c r="T145"/>
  <c r="T90"/>
  <c r="T127"/>
  <c r="T249"/>
  <c r="T197"/>
  <c r="T217"/>
  <c r="T335"/>
  <c r="T40"/>
  <c r="T105"/>
  <c r="T309"/>
  <c r="T113"/>
  <c r="T344"/>
  <c r="T100"/>
  <c r="T22"/>
  <c r="T241"/>
  <c r="T306"/>
  <c r="T351"/>
  <c r="T311"/>
  <c r="T75"/>
  <c r="T308"/>
  <c r="T104"/>
  <c r="T23"/>
  <c r="T87"/>
  <c r="T342"/>
  <c r="T124"/>
  <c r="T293"/>
  <c r="T292"/>
  <c r="T198"/>
  <c r="T196"/>
  <c r="T231"/>
  <c r="T116"/>
  <c r="T323"/>
  <c r="T45"/>
  <c r="T120"/>
  <c r="T273"/>
  <c r="T230"/>
  <c r="T320"/>
  <c r="T213"/>
  <c r="T232"/>
  <c r="T263"/>
  <c r="T285"/>
  <c r="T353"/>
  <c r="T162"/>
  <c r="T167"/>
  <c r="T248"/>
  <c r="T77"/>
  <c r="T314"/>
  <c r="T228"/>
  <c r="T225"/>
  <c r="T60"/>
  <c r="T80"/>
  <c r="T262"/>
  <c r="T134"/>
  <c r="T168"/>
  <c r="T21"/>
  <c r="T119"/>
  <c r="T259"/>
  <c r="T65"/>
  <c r="T271"/>
  <c r="T15"/>
  <c r="T203"/>
  <c r="T156"/>
  <c r="T85"/>
  <c r="T300"/>
  <c r="T255"/>
  <c r="T29"/>
  <c r="T200"/>
  <c r="T165"/>
  <c r="T140"/>
  <c r="T56"/>
  <c r="T148"/>
  <c r="T346"/>
  <c r="T186"/>
  <c r="T304"/>
  <c r="T70"/>
  <c r="T14"/>
  <c r="T261"/>
  <c r="T133"/>
  <c r="T222"/>
  <c r="T266"/>
  <c r="T68"/>
  <c r="T91"/>
  <c r="T35"/>
  <c r="T281"/>
  <c r="T121"/>
  <c r="T275"/>
  <c r="T324"/>
  <c r="T24"/>
  <c r="T38"/>
  <c r="T123"/>
  <c r="T184"/>
  <c r="T142"/>
  <c r="T265"/>
  <c r="T207"/>
  <c r="T237"/>
  <c r="T138"/>
  <c r="T50"/>
  <c r="T280"/>
  <c r="T251"/>
  <c r="T54"/>
  <c r="T211"/>
  <c r="T41"/>
  <c r="T155"/>
  <c r="T256"/>
  <c r="T319"/>
  <c r="T307"/>
  <c r="T250"/>
  <c r="T16"/>
  <c r="T33"/>
  <c r="T206"/>
  <c r="T253"/>
  <c r="T239"/>
  <c r="T152"/>
  <c r="T187"/>
  <c r="T216"/>
  <c r="T19"/>
  <c r="T317"/>
  <c r="T39"/>
  <c r="T233"/>
  <c r="T110"/>
  <c r="T181"/>
  <c r="T63"/>
  <c r="T244"/>
  <c r="T245"/>
  <c r="T312"/>
  <c r="T210"/>
  <c r="T84"/>
  <c r="T316"/>
  <c r="T76"/>
  <c r="T278"/>
  <c r="T83"/>
  <c r="T149"/>
  <c r="T208"/>
  <c r="T130"/>
  <c r="T115"/>
  <c r="T101"/>
  <c r="T258"/>
  <c r="T67"/>
  <c r="T17"/>
  <c r="T143"/>
  <c r="T79"/>
  <c r="T218"/>
  <c r="T201"/>
  <c r="T220"/>
  <c r="T322"/>
  <c r="T128"/>
  <c r="J1815" l="1"/>
  <c r="F1815"/>
  <c r="I1275"/>
  <c r="J1275"/>
  <c r="C44" i="6"/>
  <c r="C37"/>
  <c r="C52"/>
  <c r="C36"/>
  <c r="C39"/>
  <c r="R1902" i="5"/>
  <c r="I690"/>
  <c r="G454"/>
  <c r="J678"/>
  <c r="I1458"/>
  <c r="E1466"/>
  <c r="X1466" s="1"/>
  <c r="F1494"/>
  <c r="H1518"/>
  <c r="G1554"/>
  <c r="F1570"/>
  <c r="G1598"/>
  <c r="J1622"/>
  <c r="I1654"/>
  <c r="J1746"/>
  <c r="J1766"/>
  <c r="G1794"/>
  <c r="F1850"/>
  <c r="E1858"/>
  <c r="X1858" s="1"/>
  <c r="H1423"/>
  <c r="R1423"/>
  <c r="I1878"/>
  <c r="I1894"/>
  <c r="E1930"/>
  <c r="X1930" s="1"/>
  <c r="G2214"/>
  <c r="E2410"/>
  <c r="X2410" s="1"/>
  <c r="I1226"/>
  <c r="F1330"/>
  <c r="G1322"/>
  <c r="E470"/>
  <c r="X470" s="1"/>
  <c r="R646"/>
  <c r="G690"/>
  <c r="E1370"/>
  <c r="X1370" s="1"/>
  <c r="E1542"/>
  <c r="X1542" s="1"/>
  <c r="J1554"/>
  <c r="G1562"/>
  <c r="J1598"/>
  <c r="I1630"/>
  <c r="H1718"/>
  <c r="I1754"/>
  <c r="F1858"/>
  <c r="E1866"/>
  <c r="X1866" s="1"/>
  <c r="R1910"/>
  <c r="G1314"/>
  <c r="R1430"/>
  <c r="G1910"/>
  <c r="E2190"/>
  <c r="X2190" s="1"/>
  <c r="E1394"/>
  <c r="X1394" s="1"/>
  <c r="I742"/>
  <c r="E1322"/>
  <c r="X1322" s="1"/>
  <c r="G1450"/>
  <c r="G1474"/>
  <c r="F1502"/>
  <c r="J1542"/>
  <c r="H1562"/>
  <c r="I1582"/>
  <c r="F1646"/>
  <c r="E1662"/>
  <c r="X1662" s="1"/>
  <c r="J1718"/>
  <c r="I1866"/>
  <c r="R2190"/>
  <c r="J2410"/>
  <c r="I1802"/>
  <c r="H1450"/>
  <c r="E2087"/>
  <c r="X2087" s="1"/>
  <c r="J1334"/>
  <c r="R1077"/>
  <c r="I1037"/>
  <c r="G2079"/>
  <c r="I934"/>
  <c r="E1054"/>
  <c r="X1054" s="1"/>
  <c r="J1077"/>
  <c r="R1037"/>
  <c r="F2169"/>
  <c r="G2043"/>
  <c r="E462"/>
  <c r="X462" s="1"/>
  <c r="I874"/>
  <c r="F1010"/>
  <c r="E1566"/>
  <c r="X1566" s="1"/>
  <c r="I1423"/>
  <c r="G1934"/>
  <c r="E1831"/>
  <c r="X1831" s="1"/>
  <c r="G1895"/>
  <c r="H386"/>
  <c r="I770"/>
  <c r="I1018"/>
  <c r="G1274"/>
  <c r="F386"/>
  <c r="R1082"/>
  <c r="I1214"/>
  <c r="G362"/>
  <c r="R398"/>
  <c r="E410"/>
  <c r="X410" s="1"/>
  <c r="E434"/>
  <c r="X434" s="1"/>
  <c r="E482"/>
  <c r="X482" s="1"/>
  <c r="G594"/>
  <c r="E622"/>
  <c r="X622" s="1"/>
  <c r="G718"/>
  <c r="R734"/>
  <c r="E758"/>
  <c r="X758" s="1"/>
  <c r="J894"/>
  <c r="E906"/>
  <c r="X906" s="1"/>
  <c r="G926"/>
  <c r="G986"/>
  <c r="F1026"/>
  <c r="E1118"/>
  <c r="X1118" s="1"/>
  <c r="I1566"/>
  <c r="F1642"/>
  <c r="E1658"/>
  <c r="X1658" s="1"/>
  <c r="F1934"/>
  <c r="G1863"/>
  <c r="G2271"/>
  <c r="I1110"/>
  <c r="F770"/>
  <c r="J1018"/>
  <c r="R1070"/>
  <c r="F1110"/>
  <c r="R410"/>
  <c r="R426"/>
  <c r="E442"/>
  <c r="X442" s="1"/>
  <c r="G602"/>
  <c r="E710"/>
  <c r="X710" s="1"/>
  <c r="H750"/>
  <c r="J770"/>
  <c r="G866"/>
  <c r="G886"/>
  <c r="R906"/>
  <c r="J958"/>
  <c r="E1002"/>
  <c r="X1002" s="1"/>
  <c r="G1018"/>
  <c r="E1070"/>
  <c r="X1070" s="1"/>
  <c r="H434"/>
  <c r="H1886"/>
  <c r="E1898"/>
  <c r="X1898" s="1"/>
  <c r="G2382"/>
  <c r="R666"/>
  <c r="I794"/>
  <c r="I426"/>
  <c r="J386"/>
  <c r="E542"/>
  <c r="X542" s="1"/>
  <c r="G650"/>
  <c r="I710"/>
  <c r="G810"/>
  <c r="J858"/>
  <c r="I902"/>
  <c r="I914"/>
  <c r="G950"/>
  <c r="F1002"/>
  <c r="E1010"/>
  <c r="X1010" s="1"/>
  <c r="F1070"/>
  <c r="H1082"/>
  <c r="R2382"/>
  <c r="I734"/>
  <c r="R802"/>
  <c r="E2075"/>
  <c r="X2075" s="1"/>
  <c r="J2107"/>
  <c r="F2143"/>
  <c r="R1282"/>
  <c r="E1947"/>
  <c r="X1947" s="1"/>
  <c r="J2287"/>
  <c r="J2091"/>
  <c r="I2099"/>
  <c r="E2267"/>
  <c r="X2267" s="1"/>
  <c r="H1338"/>
  <c r="I577"/>
  <c r="H577"/>
  <c r="H917"/>
  <c r="F917"/>
  <c r="I937"/>
  <c r="H937"/>
  <c r="F937"/>
  <c r="F957"/>
  <c r="I957"/>
  <c r="R1001"/>
  <c r="J1001"/>
  <c r="E1009"/>
  <c r="X1009" s="1"/>
  <c r="F1009"/>
  <c r="I1109"/>
  <c r="R1109"/>
  <c r="F1141"/>
  <c r="J1141"/>
  <c r="E1209"/>
  <c r="X1209" s="1"/>
  <c r="J1209"/>
  <c r="H1209"/>
  <c r="F1209"/>
  <c r="R1209"/>
  <c r="I1209"/>
  <c r="H1273"/>
  <c r="I1273"/>
  <c r="J1273"/>
  <c r="F1273"/>
  <c r="R1273"/>
  <c r="F1313"/>
  <c r="J1313"/>
  <c r="R1313"/>
  <c r="F1333"/>
  <c r="H1333"/>
  <c r="H1341"/>
  <c r="F1341"/>
  <c r="R1341"/>
  <c r="H1357"/>
  <c r="R1357"/>
  <c r="E1401"/>
  <c r="X1401" s="1"/>
  <c r="F1401"/>
  <c r="R1401"/>
  <c r="H1401"/>
  <c r="I1401"/>
  <c r="J1401"/>
  <c r="I1413"/>
  <c r="H1413"/>
  <c r="E1441"/>
  <c r="X1441" s="1"/>
  <c r="F1441"/>
  <c r="E1465"/>
  <c r="X1465" s="1"/>
  <c r="F1465"/>
  <c r="E1481"/>
  <c r="X1481" s="1"/>
  <c r="F1481"/>
  <c r="E1533"/>
  <c r="X1533" s="1"/>
  <c r="I1533"/>
  <c r="H1533"/>
  <c r="J1533"/>
  <c r="R1533"/>
  <c r="F1533"/>
  <c r="E1541"/>
  <c r="X1541" s="1"/>
  <c r="R1541"/>
  <c r="J1541"/>
  <c r="F1541"/>
  <c r="I1541"/>
  <c r="I1569"/>
  <c r="J1569"/>
  <c r="J1593"/>
  <c r="R1593"/>
  <c r="I1673"/>
  <c r="H1673"/>
  <c r="R1673"/>
  <c r="J1673"/>
  <c r="F1673"/>
  <c r="J1689"/>
  <c r="H1689"/>
  <c r="R1689"/>
  <c r="I1689"/>
  <c r="R1705"/>
  <c r="F1705"/>
  <c r="J1745"/>
  <c r="R1745"/>
  <c r="F1745"/>
  <c r="H1745"/>
  <c r="I1745"/>
  <c r="J1785"/>
  <c r="I1785"/>
  <c r="I1821"/>
  <c r="J1821"/>
  <c r="F1821"/>
  <c r="I1829"/>
  <c r="F1829"/>
  <c r="J1901"/>
  <c r="R1901"/>
  <c r="I1901"/>
  <c r="F1913"/>
  <c r="J1913"/>
  <c r="H2057"/>
  <c r="F2057"/>
  <c r="I2057"/>
  <c r="J2057"/>
  <c r="E2081"/>
  <c r="X2081" s="1"/>
  <c r="H2081"/>
  <c r="I2081"/>
  <c r="J2081"/>
  <c r="R2081"/>
  <c r="H2101"/>
  <c r="I2101"/>
  <c r="R2137"/>
  <c r="F2137"/>
  <c r="H2137"/>
  <c r="J2137"/>
  <c r="I2137"/>
  <c r="F2173"/>
  <c r="H2173"/>
  <c r="I2173"/>
  <c r="J2173"/>
  <c r="R2173"/>
  <c r="E2181"/>
  <c r="X2181" s="1"/>
  <c r="H2181"/>
  <c r="I2181"/>
  <c r="R2181"/>
  <c r="I2189"/>
  <c r="R2189"/>
  <c r="J2209"/>
  <c r="I2209"/>
  <c r="J2241"/>
  <c r="R2241"/>
  <c r="H2241"/>
  <c r="I2241"/>
  <c r="F2241"/>
  <c r="I2265"/>
  <c r="J2265"/>
  <c r="R2265"/>
  <c r="E2317"/>
  <c r="X2317" s="1"/>
  <c r="F2317"/>
  <c r="H2317"/>
  <c r="I2361"/>
  <c r="J2361"/>
  <c r="R2361"/>
  <c r="H2361"/>
  <c r="F2361"/>
  <c r="I2381"/>
  <c r="H2381"/>
  <c r="J2381"/>
  <c r="R2381"/>
  <c r="F2381"/>
  <c r="J2405"/>
  <c r="R2405"/>
  <c r="H2405"/>
  <c r="I2405"/>
  <c r="E1153"/>
  <c r="X1153" s="1"/>
  <c r="I1153"/>
  <c r="J1153"/>
  <c r="R1153"/>
  <c r="H1153"/>
  <c r="F1153"/>
  <c r="R2041"/>
  <c r="F2041"/>
  <c r="H2041"/>
  <c r="I2041"/>
  <c r="J2041"/>
  <c r="J425"/>
  <c r="I425"/>
  <c r="F565"/>
  <c r="I565"/>
  <c r="J565"/>
  <c r="J609"/>
  <c r="H609"/>
  <c r="E629"/>
  <c r="X629" s="1"/>
  <c r="I629"/>
  <c r="E677"/>
  <c r="X677" s="1"/>
  <c r="I677"/>
  <c r="H677"/>
  <c r="E817"/>
  <c r="X817" s="1"/>
  <c r="J817"/>
  <c r="R853"/>
  <c r="I853"/>
  <c r="E865"/>
  <c r="X865" s="1"/>
  <c r="I865"/>
  <c r="E881"/>
  <c r="X881" s="1"/>
  <c r="F881"/>
  <c r="H889"/>
  <c r="R889"/>
  <c r="E897"/>
  <c r="X897" s="1"/>
  <c r="R897"/>
  <c r="H897"/>
  <c r="R521"/>
  <c r="H521"/>
  <c r="I521"/>
  <c r="I909"/>
  <c r="J909"/>
  <c r="F965"/>
  <c r="R965"/>
  <c r="R1065"/>
  <c r="F1065"/>
  <c r="H1065"/>
  <c r="I1065"/>
  <c r="J1065"/>
  <c r="I1133"/>
  <c r="F1133"/>
  <c r="F1161"/>
  <c r="R1161"/>
  <c r="J1237"/>
  <c r="I1237"/>
  <c r="I1325"/>
  <c r="R1325"/>
  <c r="R1349"/>
  <c r="J1349"/>
  <c r="E1369"/>
  <c r="X1369" s="1"/>
  <c r="J1369"/>
  <c r="R1369"/>
  <c r="H1369"/>
  <c r="F1369"/>
  <c r="I1369"/>
  <c r="J1393"/>
  <c r="H1393"/>
  <c r="I1393"/>
  <c r="J1449"/>
  <c r="R1449"/>
  <c r="I1449"/>
  <c r="E1497"/>
  <c r="X1497" s="1"/>
  <c r="J1497"/>
  <c r="F1497"/>
  <c r="H1497"/>
  <c r="I1497"/>
  <c r="R1497"/>
  <c r="H1513"/>
  <c r="J1513"/>
  <c r="R1513"/>
  <c r="F1513"/>
  <c r="I1513"/>
  <c r="E1521"/>
  <c r="X1521" s="1"/>
  <c r="R1521"/>
  <c r="F1521"/>
  <c r="H1521"/>
  <c r="J1521"/>
  <c r="I1521"/>
  <c r="H1625"/>
  <c r="R1625"/>
  <c r="I1665"/>
  <c r="R1665"/>
  <c r="F1665"/>
  <c r="J1665"/>
  <c r="J1861"/>
  <c r="I1861"/>
  <c r="E2161"/>
  <c r="X2161" s="1"/>
  <c r="J2161"/>
  <c r="H2217"/>
  <c r="J2217"/>
  <c r="H1841"/>
  <c r="R1841"/>
  <c r="J1709"/>
  <c r="H1709"/>
  <c r="R437"/>
  <c r="H437"/>
  <c r="J553"/>
  <c r="H553"/>
  <c r="R553"/>
  <c r="I553"/>
  <c r="F553"/>
  <c r="E913"/>
  <c r="X913" s="1"/>
  <c r="I913"/>
  <c r="R913"/>
  <c r="E929"/>
  <c r="X929" s="1"/>
  <c r="I929"/>
  <c r="E961"/>
  <c r="X961" s="1"/>
  <c r="R961"/>
  <c r="J969"/>
  <c r="I969"/>
  <c r="H969"/>
  <c r="J985"/>
  <c r="I985"/>
  <c r="H985"/>
  <c r="H1017"/>
  <c r="F1017"/>
  <c r="E1025"/>
  <c r="X1025" s="1"/>
  <c r="I1025"/>
  <c r="F1073"/>
  <c r="H1073"/>
  <c r="J1073"/>
  <c r="R1073"/>
  <c r="I1073"/>
  <c r="I1177"/>
  <c r="H1177"/>
  <c r="E1197"/>
  <c r="X1197" s="1"/>
  <c r="H1197"/>
  <c r="E1225"/>
  <c r="X1225" s="1"/>
  <c r="I1225"/>
  <c r="J1269"/>
  <c r="I1269"/>
  <c r="I1353"/>
  <c r="R1353"/>
  <c r="J1353"/>
  <c r="J1365"/>
  <c r="H1365"/>
  <c r="I1365"/>
  <c r="F1365"/>
  <c r="R1365"/>
  <c r="E1409"/>
  <c r="X1409" s="1"/>
  <c r="J1409"/>
  <c r="F1409"/>
  <c r="R1409"/>
  <c r="E1437"/>
  <c r="X1437" s="1"/>
  <c r="I1437"/>
  <c r="H1437"/>
  <c r="J1437"/>
  <c r="R1437"/>
  <c r="H1461"/>
  <c r="J1461"/>
  <c r="E1505"/>
  <c r="X1505" s="1"/>
  <c r="H1505"/>
  <c r="I1505"/>
  <c r="J1505"/>
  <c r="R1505"/>
  <c r="F1505"/>
  <c r="E1517"/>
  <c r="X1517" s="1"/>
  <c r="I1517"/>
  <c r="H1517"/>
  <c r="J1517"/>
  <c r="R1517"/>
  <c r="F1517"/>
  <c r="R1525"/>
  <c r="F1525"/>
  <c r="R1537"/>
  <c r="H1537"/>
  <c r="F1537"/>
  <c r="I1537"/>
  <c r="J1537"/>
  <c r="H1553"/>
  <c r="J1553"/>
  <c r="R1553"/>
  <c r="J1565"/>
  <c r="I1565"/>
  <c r="R1629"/>
  <c r="J1629"/>
  <c r="H1629"/>
  <c r="F1629"/>
  <c r="F1693"/>
  <c r="J1693"/>
  <c r="J1725"/>
  <c r="I1725"/>
  <c r="H1761"/>
  <c r="I1761"/>
  <c r="J1761"/>
  <c r="R1761"/>
  <c r="F1761"/>
  <c r="E1777"/>
  <c r="X1777" s="1"/>
  <c r="F1777"/>
  <c r="H1777"/>
  <c r="I1777"/>
  <c r="J1777"/>
  <c r="R1777"/>
  <c r="R1797"/>
  <c r="J1797"/>
  <c r="I1797"/>
  <c r="H1797"/>
  <c r="R1825"/>
  <c r="J1825"/>
  <c r="I1837"/>
  <c r="F1837"/>
  <c r="J1837"/>
  <c r="H1837"/>
  <c r="I1853"/>
  <c r="F1853"/>
  <c r="H1853"/>
  <c r="E1917"/>
  <c r="X1917" s="1"/>
  <c r="J1917"/>
  <c r="I1917"/>
  <c r="R1917"/>
  <c r="H1917"/>
  <c r="J2017"/>
  <c r="H2017"/>
  <c r="R2017"/>
  <c r="I2017"/>
  <c r="F2017"/>
  <c r="F2025"/>
  <c r="H2025"/>
  <c r="R2025"/>
  <c r="J2025"/>
  <c r="I2025"/>
  <c r="J2033"/>
  <c r="R2033"/>
  <c r="I2033"/>
  <c r="H2033"/>
  <c r="F2033"/>
  <c r="I2053"/>
  <c r="H2053"/>
  <c r="J2053"/>
  <c r="F2053"/>
  <c r="R2053"/>
  <c r="I2077"/>
  <c r="H2077"/>
  <c r="I2085"/>
  <c r="H2085"/>
  <c r="J2085"/>
  <c r="F2085"/>
  <c r="R2085"/>
  <c r="E2113"/>
  <c r="X2113" s="1"/>
  <c r="H2113"/>
  <c r="I2113"/>
  <c r="J2113"/>
  <c r="R2113"/>
  <c r="F2113"/>
  <c r="E2125"/>
  <c r="X2125" s="1"/>
  <c r="H2125"/>
  <c r="I2125"/>
  <c r="J2125"/>
  <c r="R2125"/>
  <c r="E2141"/>
  <c r="X2141" s="1"/>
  <c r="J2141"/>
  <c r="R2141"/>
  <c r="F2141"/>
  <c r="H2141"/>
  <c r="I2141"/>
  <c r="H2157"/>
  <c r="I2157"/>
  <c r="R2157"/>
  <c r="J2157"/>
  <c r="F2157"/>
  <c r="E2237"/>
  <c r="X2237" s="1"/>
  <c r="R2237"/>
  <c r="H2237"/>
  <c r="F2237"/>
  <c r="I2237"/>
  <c r="J2237"/>
  <c r="E2261"/>
  <c r="X2261" s="1"/>
  <c r="R2261"/>
  <c r="J2397"/>
  <c r="R2397"/>
  <c r="F2397"/>
  <c r="H2397"/>
  <c r="I2397"/>
  <c r="J2433"/>
  <c r="F2433"/>
  <c r="I2433"/>
  <c r="H2433"/>
  <c r="R2433"/>
  <c r="E1645"/>
  <c r="X1645" s="1"/>
  <c r="J1645"/>
  <c r="I393"/>
  <c r="J393"/>
  <c r="R441"/>
  <c r="H441"/>
  <c r="E465"/>
  <c r="X465" s="1"/>
  <c r="J465"/>
  <c r="F465"/>
  <c r="F489"/>
  <c r="J489"/>
  <c r="E561"/>
  <c r="X561" s="1"/>
  <c r="H561"/>
  <c r="J561"/>
  <c r="R561"/>
  <c r="F561"/>
  <c r="I561"/>
  <c r="E597"/>
  <c r="X597" s="1"/>
  <c r="J597"/>
  <c r="E613"/>
  <c r="X613" s="1"/>
  <c r="R613"/>
  <c r="G709"/>
  <c r="H709"/>
  <c r="E849"/>
  <c r="X849" s="1"/>
  <c r="J849"/>
  <c r="H857"/>
  <c r="F857"/>
  <c r="F1081"/>
  <c r="H1081"/>
  <c r="I1081"/>
  <c r="R1081"/>
  <c r="J1081"/>
  <c r="I1089"/>
  <c r="R1089"/>
  <c r="J1089"/>
  <c r="F1089"/>
  <c r="H1089"/>
  <c r="E1121"/>
  <c r="X1121" s="1"/>
  <c r="F1121"/>
  <c r="H1241"/>
  <c r="F1241"/>
  <c r="J1305"/>
  <c r="H1305"/>
  <c r="R1305"/>
  <c r="I1305"/>
  <c r="F1305"/>
  <c r="E1597"/>
  <c r="X1597" s="1"/>
  <c r="R1597"/>
  <c r="F1597"/>
  <c r="R1701"/>
  <c r="F1701"/>
  <c r="E2009"/>
  <c r="X2009" s="1"/>
  <c r="H2009"/>
  <c r="I2009"/>
  <c r="R2009"/>
  <c r="F2009"/>
  <c r="E2413"/>
  <c r="X2413" s="1"/>
  <c r="H2413"/>
  <c r="J2413"/>
  <c r="R2413"/>
  <c r="I2413"/>
  <c r="F2413"/>
  <c r="I2445"/>
  <c r="H2445"/>
  <c r="J2445"/>
  <c r="F2445"/>
  <c r="R2445"/>
  <c r="G1179"/>
  <c r="E1303"/>
  <c r="X1303" s="1"/>
  <c r="H1303"/>
  <c r="R1303"/>
  <c r="I1303"/>
  <c r="J1303"/>
  <c r="F1303"/>
  <c r="H1171"/>
  <c r="I1171"/>
  <c r="J1171"/>
  <c r="R1171"/>
  <c r="F1171"/>
  <c r="E1423"/>
  <c r="X1423" s="1"/>
  <c r="F1423"/>
  <c r="J1423"/>
  <c r="E1203"/>
  <c r="X1203" s="1"/>
  <c r="J1203"/>
  <c r="H1203"/>
  <c r="R1203"/>
  <c r="I1203"/>
  <c r="F1203"/>
  <c r="G2107"/>
  <c r="E2143"/>
  <c r="X2143" s="1"/>
  <c r="E2155"/>
  <c r="X2155" s="1"/>
  <c r="E2407"/>
  <c r="X2407" s="1"/>
  <c r="I890"/>
  <c r="H1242"/>
  <c r="F1338"/>
  <c r="J1178"/>
  <c r="J1150"/>
  <c r="E538"/>
  <c r="X538" s="1"/>
  <c r="R662"/>
  <c r="F730"/>
  <c r="R754"/>
  <c r="H842"/>
  <c r="J862"/>
  <c r="H890"/>
  <c r="F930"/>
  <c r="I990"/>
  <c r="G1306"/>
  <c r="F1362"/>
  <c r="G1526"/>
  <c r="R1534"/>
  <c r="I1606"/>
  <c r="R1670"/>
  <c r="E1678"/>
  <c r="X1678" s="1"/>
  <c r="F1694"/>
  <c r="E1710"/>
  <c r="X1710" s="1"/>
  <c r="I1726"/>
  <c r="E1726"/>
  <c r="X1726" s="1"/>
  <c r="H2175"/>
  <c r="E1963"/>
  <c r="X1963" s="1"/>
  <c r="E2175"/>
  <c r="X2175" s="1"/>
  <c r="J1131"/>
  <c r="R2099"/>
  <c r="R2091"/>
  <c r="I2143"/>
  <c r="F2107"/>
  <c r="R2287"/>
  <c r="G2143"/>
  <c r="I2155"/>
  <c r="G1114"/>
  <c r="H1090"/>
  <c r="E1338"/>
  <c r="X1338" s="1"/>
  <c r="F878"/>
  <c r="H394"/>
  <c r="E562"/>
  <c r="X562" s="1"/>
  <c r="H662"/>
  <c r="I674"/>
  <c r="J686"/>
  <c r="G714"/>
  <c r="G738"/>
  <c r="R786"/>
  <c r="E898"/>
  <c r="X898" s="1"/>
  <c r="E954"/>
  <c r="X954" s="1"/>
  <c r="F974"/>
  <c r="E1022"/>
  <c r="X1022" s="1"/>
  <c r="I1034"/>
  <c r="E1058"/>
  <c r="X1058" s="1"/>
  <c r="I1178"/>
  <c r="E1242"/>
  <c r="X1242" s="1"/>
  <c r="I1306"/>
  <c r="R1526"/>
  <c r="F1534"/>
  <c r="F1590"/>
  <c r="E1614"/>
  <c r="X1614" s="1"/>
  <c r="E1670"/>
  <c r="X1670" s="1"/>
  <c r="J1678"/>
  <c r="J1726"/>
  <c r="G1726"/>
  <c r="G2311"/>
  <c r="I2091"/>
  <c r="H1362"/>
  <c r="H1131"/>
  <c r="J394"/>
  <c r="H2099"/>
  <c r="J2175"/>
  <c r="G2091"/>
  <c r="H2107"/>
  <c r="H2155"/>
  <c r="F2175"/>
  <c r="I2107"/>
  <c r="E1282"/>
  <c r="X1282" s="1"/>
  <c r="E1783"/>
  <c r="X1783" s="1"/>
  <c r="E2107"/>
  <c r="X2107" s="1"/>
  <c r="I1242"/>
  <c r="H746"/>
  <c r="J930"/>
  <c r="R1242"/>
  <c r="R1338"/>
  <c r="I962"/>
  <c r="I358"/>
  <c r="E458"/>
  <c r="X458" s="1"/>
  <c r="E522"/>
  <c r="X522" s="1"/>
  <c r="E570"/>
  <c r="X570" s="1"/>
  <c r="E618"/>
  <c r="X618" s="1"/>
  <c r="J694"/>
  <c r="E730"/>
  <c r="X730" s="1"/>
  <c r="F746"/>
  <c r="F778"/>
  <c r="G850"/>
  <c r="F862"/>
  <c r="G878"/>
  <c r="G918"/>
  <c r="G962"/>
  <c r="E990"/>
  <c r="X990" s="1"/>
  <c r="F1006"/>
  <c r="E1014"/>
  <c r="X1014" s="1"/>
  <c r="F1242"/>
  <c r="J1306"/>
  <c r="G1134"/>
  <c r="R1362"/>
  <c r="I1526"/>
  <c r="G1534"/>
  <c r="R1590"/>
  <c r="R1606"/>
  <c r="F1614"/>
  <c r="F1670"/>
  <c r="G1694"/>
  <c r="G2099"/>
  <c r="H2311"/>
  <c r="R1131"/>
  <c r="I1282"/>
  <c r="J1058"/>
  <c r="G1915"/>
  <c r="G1206"/>
  <c r="I1314"/>
  <c r="H1482"/>
  <c r="R418"/>
  <c r="R1198"/>
  <c r="J1206"/>
  <c r="R1270"/>
  <c r="H1466"/>
  <c r="I1370"/>
  <c r="J1270"/>
  <c r="R1654"/>
  <c r="E1218"/>
  <c r="X1218" s="1"/>
  <c r="R690"/>
  <c r="E1886"/>
  <c r="X1886" s="1"/>
  <c r="I1886"/>
  <c r="F1898"/>
  <c r="I1898"/>
  <c r="J1934"/>
  <c r="E2382"/>
  <c r="X2382" s="1"/>
  <c r="R1863"/>
  <c r="E1887"/>
  <c r="X1887" s="1"/>
  <c r="J2271"/>
  <c r="H398"/>
  <c r="F906"/>
  <c r="H1002"/>
  <c r="H1010"/>
  <c r="H1274"/>
  <c r="G1082"/>
  <c r="I386"/>
  <c r="I650"/>
  <c r="F710"/>
  <c r="I1002"/>
  <c r="F858"/>
  <c r="J846"/>
  <c r="I1054"/>
  <c r="R1214"/>
  <c r="J362"/>
  <c r="H378"/>
  <c r="R386"/>
  <c r="G398"/>
  <c r="F410"/>
  <c r="F426"/>
  <c r="G434"/>
  <c r="G482"/>
  <c r="E558"/>
  <c r="X558" s="1"/>
  <c r="R650"/>
  <c r="G666"/>
  <c r="I706"/>
  <c r="E706"/>
  <c r="X706" s="1"/>
  <c r="G710"/>
  <c r="H718"/>
  <c r="H734"/>
  <c r="E734"/>
  <c r="X734" s="1"/>
  <c r="E750"/>
  <c r="X750" s="1"/>
  <c r="G758"/>
  <c r="R770"/>
  <c r="E802"/>
  <c r="X802" s="1"/>
  <c r="E834"/>
  <c r="X834" s="1"/>
  <c r="E846"/>
  <c r="X846" s="1"/>
  <c r="I858"/>
  <c r="F866"/>
  <c r="R874"/>
  <c r="E874"/>
  <c r="X874" s="1"/>
  <c r="H886"/>
  <c r="F894"/>
  <c r="E894"/>
  <c r="X894" s="1"/>
  <c r="H902"/>
  <c r="I906"/>
  <c r="G906"/>
  <c r="F914"/>
  <c r="H926"/>
  <c r="J934"/>
  <c r="E934"/>
  <c r="X934" s="1"/>
  <c r="R958"/>
  <c r="E958"/>
  <c r="X958" s="1"/>
  <c r="E970"/>
  <c r="X970" s="1"/>
  <c r="H978"/>
  <c r="E994"/>
  <c r="X994" s="1"/>
  <c r="G1002"/>
  <c r="J1010"/>
  <c r="G1010"/>
  <c r="F1018"/>
  <c r="H1026"/>
  <c r="E1026"/>
  <c r="X1026" s="1"/>
  <c r="G1054"/>
  <c r="E1062"/>
  <c r="X1062" s="1"/>
  <c r="G1070"/>
  <c r="I1082"/>
  <c r="F846"/>
  <c r="E1182"/>
  <c r="X1182" s="1"/>
  <c r="J1566"/>
  <c r="G1566"/>
  <c r="H1642"/>
  <c r="G1658"/>
  <c r="F2382"/>
  <c r="H2382"/>
  <c r="R1318"/>
  <c r="G2259"/>
  <c r="J1367"/>
  <c r="I1367"/>
  <c r="R378"/>
  <c r="G1318"/>
  <c r="H834"/>
  <c r="J1886"/>
  <c r="F1886"/>
  <c r="G1898"/>
  <c r="E1934"/>
  <c r="X1934" s="1"/>
  <c r="R758"/>
  <c r="I410"/>
  <c r="J710"/>
  <c r="R902"/>
  <c r="R914"/>
  <c r="H934"/>
  <c r="F782"/>
  <c r="H1110"/>
  <c r="R718"/>
  <c r="J750"/>
  <c r="F902"/>
  <c r="E1214"/>
  <c r="X1214" s="1"/>
  <c r="R362"/>
  <c r="J378"/>
  <c r="E378"/>
  <c r="X378" s="1"/>
  <c r="E386"/>
  <c r="X386" s="1"/>
  <c r="J398"/>
  <c r="G410"/>
  <c r="E426"/>
  <c r="X426" s="1"/>
  <c r="E490"/>
  <c r="X490" s="1"/>
  <c r="E498"/>
  <c r="X498" s="1"/>
  <c r="E526"/>
  <c r="X526" s="1"/>
  <c r="E578"/>
  <c r="X578" s="1"/>
  <c r="F650"/>
  <c r="J666"/>
  <c r="R706"/>
  <c r="H710"/>
  <c r="F718"/>
  <c r="G734"/>
  <c r="G750"/>
  <c r="I758"/>
  <c r="E770"/>
  <c r="X770" s="1"/>
  <c r="E782"/>
  <c r="X782" s="1"/>
  <c r="G802"/>
  <c r="G834"/>
  <c r="G846"/>
  <c r="R858"/>
  <c r="E858"/>
  <c r="X858" s="1"/>
  <c r="J866"/>
  <c r="G874"/>
  <c r="R886"/>
  <c r="G894"/>
  <c r="J902"/>
  <c r="E902"/>
  <c r="X902" s="1"/>
  <c r="H906"/>
  <c r="H914"/>
  <c r="E914"/>
  <c r="X914" s="1"/>
  <c r="I926"/>
  <c r="G934"/>
  <c r="G958"/>
  <c r="R978"/>
  <c r="G994"/>
  <c r="J1002"/>
  <c r="I1010"/>
  <c r="H1018"/>
  <c r="G1026"/>
  <c r="R1054"/>
  <c r="I1070"/>
  <c r="E1098"/>
  <c r="X1098" s="1"/>
  <c r="I1182"/>
  <c r="G1390"/>
  <c r="F1566"/>
  <c r="J1642"/>
  <c r="J1658"/>
  <c r="H1898"/>
  <c r="I2382"/>
  <c r="E1318"/>
  <c r="X1318" s="1"/>
  <c r="F1367"/>
  <c r="F979"/>
  <c r="H1863"/>
  <c r="I718"/>
  <c r="I1334"/>
  <c r="G1886"/>
  <c r="R1898"/>
  <c r="R1934"/>
  <c r="I1934"/>
  <c r="E1863"/>
  <c r="X1863" s="1"/>
  <c r="E2271"/>
  <c r="X2271" s="1"/>
  <c r="I362"/>
  <c r="R846"/>
  <c r="I750"/>
  <c r="I886"/>
  <c r="F926"/>
  <c r="J994"/>
  <c r="F1054"/>
  <c r="I1098"/>
  <c r="J1110"/>
  <c r="I782"/>
  <c r="H650"/>
  <c r="R894"/>
  <c r="J926"/>
  <c r="R782"/>
  <c r="G378"/>
  <c r="I398"/>
  <c r="E398"/>
  <c r="X398" s="1"/>
  <c r="J410"/>
  <c r="G426"/>
  <c r="G498"/>
  <c r="E650"/>
  <c r="X650" s="1"/>
  <c r="G706"/>
  <c r="E718"/>
  <c r="X718" s="1"/>
  <c r="F734"/>
  <c r="F750"/>
  <c r="G770"/>
  <c r="F834"/>
  <c r="I846"/>
  <c r="G858"/>
  <c r="H866"/>
  <c r="E866"/>
  <c r="X866" s="1"/>
  <c r="E886"/>
  <c r="X886" s="1"/>
  <c r="H894"/>
  <c r="G914"/>
  <c r="R926"/>
  <c r="R934"/>
  <c r="I958"/>
  <c r="I978"/>
  <c r="E978"/>
  <c r="X978" s="1"/>
  <c r="R994"/>
  <c r="E1018"/>
  <c r="X1018" s="1"/>
  <c r="R1026"/>
  <c r="H1054"/>
  <c r="J1070"/>
  <c r="G1110"/>
  <c r="J886"/>
  <c r="R1110"/>
  <c r="R1182"/>
  <c r="R1566"/>
  <c r="R1642"/>
  <c r="E1642"/>
  <c r="X1642" s="1"/>
  <c r="R1658"/>
  <c r="I1147"/>
  <c r="J979"/>
  <c r="R1367"/>
  <c r="R979"/>
  <c r="G1331"/>
  <c r="F1334"/>
  <c r="H1182"/>
  <c r="E1891"/>
  <c r="X1891" s="1"/>
  <c r="J426"/>
  <c r="J706"/>
  <c r="F666"/>
  <c r="J834"/>
  <c r="R482"/>
  <c r="I1318"/>
  <c r="I1658"/>
  <c r="J482"/>
  <c r="J802"/>
  <c r="I834"/>
  <c r="H1334"/>
  <c r="F994"/>
  <c r="F2279"/>
  <c r="F958"/>
  <c r="J1318"/>
  <c r="F1658"/>
  <c r="J434"/>
  <c r="F482"/>
  <c r="F802"/>
  <c r="J978"/>
  <c r="G1334"/>
  <c r="R1334"/>
  <c r="I866"/>
  <c r="H1318"/>
  <c r="I482"/>
  <c r="H802"/>
  <c r="H1878"/>
  <c r="J1894"/>
  <c r="G1902"/>
  <c r="I1910"/>
  <c r="J1930"/>
  <c r="I1930"/>
  <c r="H1234"/>
  <c r="H1354"/>
  <c r="G1262"/>
  <c r="I726"/>
  <c r="R742"/>
  <c r="J1170"/>
  <c r="E1298"/>
  <c r="X1298" s="1"/>
  <c r="I1322"/>
  <c r="J1458"/>
  <c r="R1474"/>
  <c r="G1502"/>
  <c r="G1542"/>
  <c r="G1570"/>
  <c r="G1622"/>
  <c r="G1850"/>
  <c r="J1866"/>
  <c r="F2214"/>
  <c r="G2267"/>
  <c r="H1314"/>
  <c r="F1270"/>
  <c r="I2267"/>
  <c r="F726"/>
  <c r="G1430"/>
  <c r="I1206"/>
  <c r="F1218"/>
  <c r="H1262"/>
  <c r="I1466"/>
  <c r="H1802"/>
  <c r="J418"/>
  <c r="J690"/>
  <c r="F1198"/>
  <c r="I1450"/>
  <c r="I2214"/>
  <c r="J1322"/>
  <c r="H1330"/>
  <c r="R678"/>
  <c r="H690"/>
  <c r="E1198"/>
  <c r="X1198" s="1"/>
  <c r="G1466"/>
  <c r="E1482"/>
  <c r="X1482" s="1"/>
  <c r="J1494"/>
  <c r="R1542"/>
  <c r="H1554"/>
  <c r="I1562"/>
  <c r="G1582"/>
  <c r="F1598"/>
  <c r="E1622"/>
  <c r="X1622" s="1"/>
  <c r="G1638"/>
  <c r="E1646"/>
  <c r="X1646" s="1"/>
  <c r="G1662"/>
  <c r="I1718"/>
  <c r="F1718"/>
  <c r="H1746"/>
  <c r="J1754"/>
  <c r="G1766"/>
  <c r="I1858"/>
  <c r="J1878"/>
  <c r="G1878"/>
  <c r="E1894"/>
  <c r="X1894" s="1"/>
  <c r="H1894"/>
  <c r="H1902"/>
  <c r="E1910"/>
  <c r="X1910" s="1"/>
  <c r="F1930"/>
  <c r="G1930"/>
  <c r="E2214"/>
  <c r="X2214" s="1"/>
  <c r="H2214"/>
  <c r="E2279"/>
  <c r="X2279" s="1"/>
  <c r="F742"/>
  <c r="R1298"/>
  <c r="F1226"/>
  <c r="G1290"/>
  <c r="E1330"/>
  <c r="X1330" s="1"/>
  <c r="F1354"/>
  <c r="H742"/>
  <c r="E1406"/>
  <c r="X1406" s="1"/>
  <c r="H418"/>
  <c r="E614"/>
  <c r="X614" s="1"/>
  <c r="G646"/>
  <c r="F678"/>
  <c r="E678"/>
  <c r="X678" s="1"/>
  <c r="F690"/>
  <c r="J726"/>
  <c r="J742"/>
  <c r="E742"/>
  <c r="X742" s="1"/>
  <c r="I1050"/>
  <c r="G1066"/>
  <c r="R1170"/>
  <c r="E1170"/>
  <c r="X1170" s="1"/>
  <c r="E1234"/>
  <c r="X1234" s="1"/>
  <c r="I1298"/>
  <c r="I1134"/>
  <c r="G1198"/>
  <c r="R1262"/>
  <c r="E1362"/>
  <c r="X1362" s="1"/>
  <c r="R1458"/>
  <c r="H1474"/>
  <c r="I1474"/>
  <c r="G1482"/>
  <c r="G1494"/>
  <c r="H1502"/>
  <c r="E1502"/>
  <c r="X1502" s="1"/>
  <c r="J1518"/>
  <c r="E1518"/>
  <c r="X1518" s="1"/>
  <c r="J1526"/>
  <c r="H1534"/>
  <c r="I1542"/>
  <c r="R1554"/>
  <c r="E1554"/>
  <c r="X1554" s="1"/>
  <c r="F1562"/>
  <c r="H1570"/>
  <c r="F1582"/>
  <c r="G1590"/>
  <c r="E1590"/>
  <c r="X1590" s="1"/>
  <c r="I1598"/>
  <c r="G1606"/>
  <c r="R1614"/>
  <c r="I1614"/>
  <c r="I1622"/>
  <c r="R1622"/>
  <c r="J1630"/>
  <c r="G1630"/>
  <c r="I1638"/>
  <c r="J1646"/>
  <c r="R1646"/>
  <c r="F1654"/>
  <c r="H1662"/>
  <c r="I1662"/>
  <c r="J1670"/>
  <c r="H1670"/>
  <c r="F1678"/>
  <c r="R1686"/>
  <c r="E1686"/>
  <c r="X1686" s="1"/>
  <c r="I1694"/>
  <c r="G1718"/>
  <c r="I1746"/>
  <c r="H1754"/>
  <c r="F1754"/>
  <c r="F1766"/>
  <c r="G1802"/>
  <c r="E1822"/>
  <c r="X1822" s="1"/>
  <c r="G1834"/>
  <c r="H1850"/>
  <c r="R1858"/>
  <c r="H1858"/>
  <c r="F1866"/>
  <c r="R1866"/>
  <c r="J1902"/>
  <c r="F2190"/>
  <c r="G1126"/>
  <c r="H1839"/>
  <c r="R1186"/>
  <c r="E1314"/>
  <c r="X1314" s="1"/>
  <c r="I1270"/>
  <c r="E1270"/>
  <c r="X1270" s="1"/>
  <c r="E1839"/>
  <c r="X1839" s="1"/>
  <c r="E1903"/>
  <c r="X1903" s="1"/>
  <c r="H1430"/>
  <c r="R1122"/>
  <c r="F1430"/>
  <c r="R1450"/>
  <c r="R1218"/>
  <c r="I1262"/>
  <c r="J1282"/>
  <c r="H1370"/>
  <c r="R1466"/>
  <c r="J1482"/>
  <c r="F1802"/>
  <c r="J1186"/>
  <c r="J1198"/>
  <c r="E1878"/>
  <c r="X1878" s="1"/>
  <c r="F418"/>
  <c r="I646"/>
  <c r="E646"/>
  <c r="X646" s="1"/>
  <c r="H1298"/>
  <c r="G1370"/>
  <c r="G1458"/>
  <c r="E1474"/>
  <c r="X1474" s="1"/>
  <c r="I1494"/>
  <c r="I1518"/>
  <c r="R1630"/>
  <c r="E1630"/>
  <c r="X1630" s="1"/>
  <c r="G1646"/>
  <c r="H1654"/>
  <c r="F1662"/>
  <c r="H1686"/>
  <c r="G1746"/>
  <c r="E1754"/>
  <c r="X1754" s="1"/>
  <c r="E1802"/>
  <c r="X1802" s="1"/>
  <c r="R1850"/>
  <c r="G1858"/>
  <c r="G1866"/>
  <c r="H2410"/>
  <c r="G1218"/>
  <c r="R1878"/>
  <c r="R1894"/>
  <c r="G1894"/>
  <c r="E1902"/>
  <c r="X1902" s="1"/>
  <c r="J1910"/>
  <c r="H1910"/>
  <c r="R1930"/>
  <c r="G2190"/>
  <c r="J2214"/>
  <c r="G2410"/>
  <c r="G1979"/>
  <c r="G2279"/>
  <c r="G1170"/>
  <c r="R726"/>
  <c r="E1226"/>
  <c r="X1226" s="1"/>
  <c r="I418"/>
  <c r="R1322"/>
  <c r="F646"/>
  <c r="H646"/>
  <c r="H678"/>
  <c r="G678"/>
  <c r="E726"/>
  <c r="X726" s="1"/>
  <c r="R1090"/>
  <c r="E1114"/>
  <c r="X1114" s="1"/>
  <c r="H1170"/>
  <c r="G1298"/>
  <c r="H1322"/>
  <c r="E1262"/>
  <c r="X1262" s="1"/>
  <c r="F1458"/>
  <c r="J1474"/>
  <c r="H1494"/>
  <c r="I1502"/>
  <c r="R1502"/>
  <c r="R1518"/>
  <c r="F1526"/>
  <c r="E1526"/>
  <c r="X1526" s="1"/>
  <c r="J1534"/>
  <c r="H1542"/>
  <c r="F1554"/>
  <c r="J1562"/>
  <c r="E1562"/>
  <c r="X1562" s="1"/>
  <c r="J1582"/>
  <c r="J1590"/>
  <c r="R1598"/>
  <c r="E1598"/>
  <c r="X1598" s="1"/>
  <c r="G1614"/>
  <c r="F1622"/>
  <c r="H1630"/>
  <c r="H1646"/>
  <c r="J1654"/>
  <c r="E1654"/>
  <c r="X1654" s="1"/>
  <c r="J1686"/>
  <c r="F1686"/>
  <c r="R1694"/>
  <c r="E1694"/>
  <c r="X1694" s="1"/>
  <c r="R1718"/>
  <c r="F1746"/>
  <c r="G1754"/>
  <c r="I1850"/>
  <c r="H2279"/>
  <c r="G1186"/>
  <c r="G1270"/>
  <c r="G1839"/>
  <c r="J850"/>
  <c r="R1306"/>
  <c r="R1802"/>
  <c r="F1262"/>
  <c r="F1466"/>
  <c r="H1198"/>
  <c r="H2147"/>
  <c r="G2147"/>
  <c r="I2095"/>
  <c r="G2011"/>
  <c r="J2319"/>
  <c r="J2147"/>
  <c r="G1906"/>
  <c r="E1922"/>
  <c r="X1922" s="1"/>
  <c r="F1922"/>
  <c r="G2070"/>
  <c r="E2178"/>
  <c r="X2178" s="1"/>
  <c r="I2206"/>
  <c r="J2206"/>
  <c r="H2426"/>
  <c r="I2426"/>
  <c r="E1923"/>
  <c r="X1923" s="1"/>
  <c r="G2087"/>
  <c r="E2183"/>
  <c r="X2183" s="1"/>
  <c r="G1090"/>
  <c r="H778"/>
  <c r="H370"/>
  <c r="F898"/>
  <c r="I878"/>
  <c r="I918"/>
  <c r="F1266"/>
  <c r="E1402"/>
  <c r="X1402" s="1"/>
  <c r="G1258"/>
  <c r="R990"/>
  <c r="H754"/>
  <c r="R842"/>
  <c r="R1150"/>
  <c r="J1230"/>
  <c r="G1294"/>
  <c r="R1342"/>
  <c r="H1358"/>
  <c r="H358"/>
  <c r="F358"/>
  <c r="I370"/>
  <c r="E370"/>
  <c r="X370" s="1"/>
  <c r="R390"/>
  <c r="F394"/>
  <c r="E394"/>
  <c r="X394" s="1"/>
  <c r="G530"/>
  <c r="G642"/>
  <c r="G662"/>
  <c r="H674"/>
  <c r="F686"/>
  <c r="E686"/>
  <c r="X686" s="1"/>
  <c r="E694"/>
  <c r="X694" s="1"/>
  <c r="R730"/>
  <c r="I738"/>
  <c r="R746"/>
  <c r="G754"/>
  <c r="I762"/>
  <c r="G778"/>
  <c r="F786"/>
  <c r="E786"/>
  <c r="X786" s="1"/>
  <c r="E798"/>
  <c r="X798" s="1"/>
  <c r="E806"/>
  <c r="X806" s="1"/>
  <c r="F826"/>
  <c r="J842"/>
  <c r="E842"/>
  <c r="X842" s="1"/>
  <c r="R850"/>
  <c r="R862"/>
  <c r="J878"/>
  <c r="J890"/>
  <c r="G898"/>
  <c r="J918"/>
  <c r="E930"/>
  <c r="X930" s="1"/>
  <c r="G938"/>
  <c r="J962"/>
  <c r="R974"/>
  <c r="G990"/>
  <c r="G1006"/>
  <c r="G1022"/>
  <c r="E1034"/>
  <c r="X1034" s="1"/>
  <c r="J1050"/>
  <c r="F1058"/>
  <c r="H1066"/>
  <c r="I1090"/>
  <c r="I1114"/>
  <c r="F1178"/>
  <c r="J1134"/>
  <c r="R1134"/>
  <c r="J1246"/>
  <c r="H1310"/>
  <c r="E1326"/>
  <c r="X1326" s="1"/>
  <c r="G1434"/>
  <c r="I1462"/>
  <c r="F1462"/>
  <c r="J1478"/>
  <c r="F1478"/>
  <c r="H1490"/>
  <c r="E1490"/>
  <c r="X1490" s="1"/>
  <c r="E1498"/>
  <c r="X1498" s="1"/>
  <c r="R1514"/>
  <c r="E1514"/>
  <c r="X1514" s="1"/>
  <c r="R1522"/>
  <c r="E1522"/>
  <c r="X1522" s="1"/>
  <c r="H1530"/>
  <c r="E1530"/>
  <c r="X1530" s="1"/>
  <c r="R1538"/>
  <c r="E1538"/>
  <c r="X1538" s="1"/>
  <c r="F1546"/>
  <c r="E1546"/>
  <c r="X1546" s="1"/>
  <c r="I1558"/>
  <c r="R1578"/>
  <c r="F1586"/>
  <c r="J1594"/>
  <c r="I1602"/>
  <c r="R1610"/>
  <c r="G1618"/>
  <c r="J1626"/>
  <c r="G1626"/>
  <c r="J1634"/>
  <c r="H1650"/>
  <c r="E1650"/>
  <c r="X1650" s="1"/>
  <c r="E1666"/>
  <c r="X1666" s="1"/>
  <c r="R1674"/>
  <c r="H1674"/>
  <c r="J1682"/>
  <c r="E1682"/>
  <c r="X1682" s="1"/>
  <c r="R1690"/>
  <c r="H1706"/>
  <c r="H1714"/>
  <c r="R1722"/>
  <c r="E1722"/>
  <c r="X1722" s="1"/>
  <c r="R1730"/>
  <c r="E1730"/>
  <c r="X1730" s="1"/>
  <c r="J1738"/>
  <c r="G1750"/>
  <c r="E1750"/>
  <c r="X1750" s="1"/>
  <c r="F1762"/>
  <c r="J1770"/>
  <c r="E1770"/>
  <c r="X1770" s="1"/>
  <c r="H1778"/>
  <c r="E1778"/>
  <c r="X1778" s="1"/>
  <c r="E1798"/>
  <c r="X1798" s="1"/>
  <c r="J1846"/>
  <c r="E1846"/>
  <c r="X1846" s="1"/>
  <c r="J1854"/>
  <c r="F1874"/>
  <c r="E1874"/>
  <c r="X1874" s="1"/>
  <c r="I1906"/>
  <c r="H2070"/>
  <c r="R2178"/>
  <c r="E1122"/>
  <c r="X1122" s="1"/>
  <c r="G1382"/>
  <c r="F1238"/>
  <c r="H1446"/>
  <c r="E2095"/>
  <c r="X2095" s="1"/>
  <c r="E2159"/>
  <c r="X2159" s="1"/>
  <c r="G2319"/>
  <c r="E1286"/>
  <c r="X1286" s="1"/>
  <c r="H2183"/>
  <c r="H826"/>
  <c r="R2087"/>
  <c r="J1142"/>
  <c r="R2095"/>
  <c r="R890"/>
  <c r="H2319"/>
  <c r="F1122"/>
  <c r="F1246"/>
  <c r="F1446"/>
  <c r="I1230"/>
  <c r="H642"/>
  <c r="R1058"/>
  <c r="H1186"/>
  <c r="I1350"/>
  <c r="E1906"/>
  <c r="X1906" s="1"/>
  <c r="R1922"/>
  <c r="H1922"/>
  <c r="E2070"/>
  <c r="X2070" s="1"/>
  <c r="F2206"/>
  <c r="G2206"/>
  <c r="G2426"/>
  <c r="J2087"/>
  <c r="I2183"/>
  <c r="F938"/>
  <c r="F1034"/>
  <c r="J1066"/>
  <c r="I1022"/>
  <c r="G1326"/>
  <c r="J786"/>
  <c r="J370"/>
  <c r="F918"/>
  <c r="R674"/>
  <c r="J1034"/>
  <c r="R1258"/>
  <c r="F1150"/>
  <c r="E1150"/>
  <c r="X1150" s="1"/>
  <c r="H1230"/>
  <c r="I1342"/>
  <c r="E1342"/>
  <c r="X1342" s="1"/>
  <c r="G358"/>
  <c r="G370"/>
  <c r="F390"/>
  <c r="E390"/>
  <c r="X390" s="1"/>
  <c r="G394"/>
  <c r="E430"/>
  <c r="X430" s="1"/>
  <c r="E486"/>
  <c r="X486" s="1"/>
  <c r="I662"/>
  <c r="J674"/>
  <c r="E674"/>
  <c r="X674" s="1"/>
  <c r="R686"/>
  <c r="G694"/>
  <c r="G730"/>
  <c r="J738"/>
  <c r="E738"/>
  <c r="X738" s="1"/>
  <c r="G746"/>
  <c r="J754"/>
  <c r="J762"/>
  <c r="E762"/>
  <c r="X762" s="1"/>
  <c r="R778"/>
  <c r="G786"/>
  <c r="E826"/>
  <c r="X826" s="1"/>
  <c r="G842"/>
  <c r="I862"/>
  <c r="E862"/>
  <c r="X862" s="1"/>
  <c r="H878"/>
  <c r="E890"/>
  <c r="X890" s="1"/>
  <c r="J898"/>
  <c r="H918"/>
  <c r="G930"/>
  <c r="J938"/>
  <c r="F962"/>
  <c r="E962"/>
  <c r="X962" s="1"/>
  <c r="H974"/>
  <c r="E974"/>
  <c r="X974" s="1"/>
  <c r="H990"/>
  <c r="E998"/>
  <c r="X998" s="1"/>
  <c r="I1006"/>
  <c r="R1022"/>
  <c r="G1034"/>
  <c r="R1050"/>
  <c r="H1058"/>
  <c r="E1066"/>
  <c r="X1066" s="1"/>
  <c r="F1090"/>
  <c r="E1106"/>
  <c r="X1106" s="1"/>
  <c r="H1178"/>
  <c r="H1258"/>
  <c r="I850"/>
  <c r="H1134"/>
  <c r="H1246"/>
  <c r="I1310"/>
  <c r="H1326"/>
  <c r="E1374"/>
  <c r="X1374" s="1"/>
  <c r="I1434"/>
  <c r="E1434"/>
  <c r="X1434" s="1"/>
  <c r="G1462"/>
  <c r="G1478"/>
  <c r="J1490"/>
  <c r="F1490"/>
  <c r="H1514"/>
  <c r="G1514"/>
  <c r="I1522"/>
  <c r="R1530"/>
  <c r="G1530"/>
  <c r="G1538"/>
  <c r="J1546"/>
  <c r="G1546"/>
  <c r="G1558"/>
  <c r="H1578"/>
  <c r="E1578"/>
  <c r="X1578" s="1"/>
  <c r="R1586"/>
  <c r="E1586"/>
  <c r="X1586" s="1"/>
  <c r="I1594"/>
  <c r="E1594"/>
  <c r="X1594" s="1"/>
  <c r="R1602"/>
  <c r="E1602"/>
  <c r="X1602" s="1"/>
  <c r="I1610"/>
  <c r="H1618"/>
  <c r="F1626"/>
  <c r="E1634"/>
  <c r="X1634" s="1"/>
  <c r="R1650"/>
  <c r="G1650"/>
  <c r="G1666"/>
  <c r="F1674"/>
  <c r="F1682"/>
  <c r="G1682"/>
  <c r="J1690"/>
  <c r="I1706"/>
  <c r="R1714"/>
  <c r="E1714"/>
  <c r="X1714" s="1"/>
  <c r="F1722"/>
  <c r="G1722"/>
  <c r="G1730"/>
  <c r="G1738"/>
  <c r="H1750"/>
  <c r="F1750"/>
  <c r="I1762"/>
  <c r="F1770"/>
  <c r="J1778"/>
  <c r="G1778"/>
  <c r="H1846"/>
  <c r="R1846"/>
  <c r="H1854"/>
  <c r="E1854"/>
  <c r="X1854" s="1"/>
  <c r="I1874"/>
  <c r="G1874"/>
  <c r="R2070"/>
  <c r="I2178"/>
  <c r="F2426"/>
  <c r="G1122"/>
  <c r="E1238"/>
  <c r="X1238" s="1"/>
  <c r="G2159"/>
  <c r="G1238"/>
  <c r="G2095"/>
  <c r="J2159"/>
  <c r="R1178"/>
  <c r="I1142"/>
  <c r="R2319"/>
  <c r="R2291"/>
  <c r="H1050"/>
  <c r="F1142"/>
  <c r="I1058"/>
  <c r="R2183"/>
  <c r="J1122"/>
  <c r="F1258"/>
  <c r="J1358"/>
  <c r="I642"/>
  <c r="R1230"/>
  <c r="I1294"/>
  <c r="I1186"/>
  <c r="F1350"/>
  <c r="R2206"/>
  <c r="R2426"/>
  <c r="H686"/>
  <c r="I754"/>
  <c r="F762"/>
  <c r="H962"/>
  <c r="H1006"/>
  <c r="F714"/>
  <c r="J826"/>
  <c r="H390"/>
  <c r="F850"/>
  <c r="I730"/>
  <c r="J662"/>
  <c r="I686"/>
  <c r="F1050"/>
  <c r="I974"/>
  <c r="J1022"/>
  <c r="J358"/>
  <c r="G390"/>
  <c r="I394"/>
  <c r="F662"/>
  <c r="G674"/>
  <c r="J730"/>
  <c r="R738"/>
  <c r="J746"/>
  <c r="F754"/>
  <c r="J778"/>
  <c r="H786"/>
  <c r="G826"/>
  <c r="F842"/>
  <c r="E850"/>
  <c r="X850" s="1"/>
  <c r="H862"/>
  <c r="E878"/>
  <c r="X878" s="1"/>
  <c r="G890"/>
  <c r="I898"/>
  <c r="E918"/>
  <c r="X918" s="1"/>
  <c r="R930"/>
  <c r="H938"/>
  <c r="E938"/>
  <c r="X938" s="1"/>
  <c r="G974"/>
  <c r="F990"/>
  <c r="J1006"/>
  <c r="H1022"/>
  <c r="H1034"/>
  <c r="E1050"/>
  <c r="X1050" s="1"/>
  <c r="F1066"/>
  <c r="J1090"/>
  <c r="E1178"/>
  <c r="X1178" s="1"/>
  <c r="E1258"/>
  <c r="X1258" s="1"/>
  <c r="E1134"/>
  <c r="X1134" s="1"/>
  <c r="H1434"/>
  <c r="J1434"/>
  <c r="H1462"/>
  <c r="I1478"/>
  <c r="I1490"/>
  <c r="I1514"/>
  <c r="I1530"/>
  <c r="I1546"/>
  <c r="J1578"/>
  <c r="I1578"/>
  <c r="H1586"/>
  <c r="G1594"/>
  <c r="J1602"/>
  <c r="G1602"/>
  <c r="G1610"/>
  <c r="E1610"/>
  <c r="X1610" s="1"/>
  <c r="H1626"/>
  <c r="I1650"/>
  <c r="I1674"/>
  <c r="H1682"/>
  <c r="E1690"/>
  <c r="X1690" s="1"/>
  <c r="R1706"/>
  <c r="E1706"/>
  <c r="X1706" s="1"/>
  <c r="F1714"/>
  <c r="H1722"/>
  <c r="H1738"/>
  <c r="E1738"/>
  <c r="X1738" s="1"/>
  <c r="I1750"/>
  <c r="J1762"/>
  <c r="E1762"/>
  <c r="X1762" s="1"/>
  <c r="R1770"/>
  <c r="R1778"/>
  <c r="I1846"/>
  <c r="J1874"/>
  <c r="F2178"/>
  <c r="G1350"/>
  <c r="G1446"/>
  <c r="R1738"/>
  <c r="E1186"/>
  <c r="X1186" s="1"/>
  <c r="E2147"/>
  <c r="X2147" s="1"/>
  <c r="R1066"/>
  <c r="H2403"/>
  <c r="R1142"/>
  <c r="H1122"/>
  <c r="H1350"/>
  <c r="H1690"/>
  <c r="E2259"/>
  <c r="X2259" s="1"/>
  <c r="I1863"/>
  <c r="E1819"/>
  <c r="X1819" s="1"/>
  <c r="J1863"/>
  <c r="G2239"/>
  <c r="F2239"/>
  <c r="J2259"/>
  <c r="I2239"/>
  <c r="H362"/>
  <c r="F362"/>
  <c r="R434"/>
  <c r="F434"/>
  <c r="R442"/>
  <c r="F442"/>
  <c r="H442"/>
  <c r="I442"/>
  <c r="J442"/>
  <c r="F462"/>
  <c r="I462"/>
  <c r="J462"/>
  <c r="R462"/>
  <c r="H462"/>
  <c r="R490"/>
  <c r="H490"/>
  <c r="J490"/>
  <c r="F490"/>
  <c r="I490"/>
  <c r="F498"/>
  <c r="J498"/>
  <c r="R498"/>
  <c r="H498"/>
  <c r="J526"/>
  <c r="R526"/>
  <c r="F526"/>
  <c r="H526"/>
  <c r="I526"/>
  <c r="I534"/>
  <c r="J534"/>
  <c r="R534"/>
  <c r="H534"/>
  <c r="F534"/>
  <c r="H542"/>
  <c r="I542"/>
  <c r="R542"/>
  <c r="J542"/>
  <c r="F542"/>
  <c r="I558"/>
  <c r="J558"/>
  <c r="R558"/>
  <c r="F558"/>
  <c r="H558"/>
  <c r="F578"/>
  <c r="I578"/>
  <c r="J578"/>
  <c r="R578"/>
  <c r="H578"/>
  <c r="H594"/>
  <c r="F594"/>
  <c r="I594"/>
  <c r="J594"/>
  <c r="R594"/>
  <c r="F602"/>
  <c r="H602"/>
  <c r="I602"/>
  <c r="J602"/>
  <c r="R602"/>
  <c r="I622"/>
  <c r="J622"/>
  <c r="R622"/>
  <c r="F622"/>
  <c r="H622"/>
  <c r="H758"/>
  <c r="F758"/>
  <c r="J782"/>
  <c r="H782"/>
  <c r="F794"/>
  <c r="R794"/>
  <c r="H794"/>
  <c r="J794"/>
  <c r="F810"/>
  <c r="H810"/>
  <c r="J810"/>
  <c r="I810"/>
  <c r="R810"/>
  <c r="I818"/>
  <c r="H818"/>
  <c r="R818"/>
  <c r="J818"/>
  <c r="F818"/>
  <c r="H874"/>
  <c r="F874"/>
  <c r="H950"/>
  <c r="I950"/>
  <c r="F950"/>
  <c r="R950"/>
  <c r="J950"/>
  <c r="F970"/>
  <c r="H970"/>
  <c r="I970"/>
  <c r="J970"/>
  <c r="R970"/>
  <c r="F986"/>
  <c r="I986"/>
  <c r="J986"/>
  <c r="R986"/>
  <c r="H986"/>
  <c r="H1062"/>
  <c r="I1062"/>
  <c r="F1062"/>
  <c r="R1062"/>
  <c r="J1062"/>
  <c r="J1082"/>
  <c r="F1082"/>
  <c r="J1098"/>
  <c r="H1098"/>
  <c r="F1098"/>
  <c r="J1118"/>
  <c r="F1118"/>
  <c r="H1118"/>
  <c r="I1118"/>
  <c r="R1118"/>
  <c r="E1158"/>
  <c r="X1158" s="1"/>
  <c r="F1158"/>
  <c r="I1158"/>
  <c r="H1158"/>
  <c r="R1158"/>
  <c r="J1158"/>
  <c r="R1206"/>
  <c r="H1206"/>
  <c r="I1218"/>
  <c r="H1218"/>
  <c r="E1254"/>
  <c r="X1254" s="1"/>
  <c r="H1254"/>
  <c r="R1254"/>
  <c r="I1254"/>
  <c r="J1254"/>
  <c r="F1254"/>
  <c r="G1282"/>
  <c r="H1282"/>
  <c r="G1362"/>
  <c r="I1362"/>
  <c r="R1386"/>
  <c r="H1386"/>
  <c r="J1386"/>
  <c r="I1386"/>
  <c r="F1386"/>
  <c r="F1606"/>
  <c r="J1606"/>
  <c r="G1678"/>
  <c r="I1678"/>
  <c r="H1710"/>
  <c r="R1710"/>
  <c r="I1710"/>
  <c r="J1710"/>
  <c r="F1710"/>
  <c r="I1774"/>
  <c r="F1774"/>
  <c r="J1774"/>
  <c r="R1774"/>
  <c r="H1774"/>
  <c r="R470"/>
  <c r="F470"/>
  <c r="H470"/>
  <c r="I470"/>
  <c r="J470"/>
  <c r="H510"/>
  <c r="I510"/>
  <c r="J510"/>
  <c r="R510"/>
  <c r="F510"/>
  <c r="J566"/>
  <c r="R566"/>
  <c r="H566"/>
  <c r="I566"/>
  <c r="F566"/>
  <c r="H614"/>
  <c r="I614"/>
  <c r="J614"/>
  <c r="R614"/>
  <c r="F614"/>
  <c r="H630"/>
  <c r="I630"/>
  <c r="R630"/>
  <c r="F630"/>
  <c r="J630"/>
  <c r="E1046"/>
  <c r="X1046" s="1"/>
  <c r="H1046"/>
  <c r="I1046"/>
  <c r="J1046"/>
  <c r="F1046"/>
  <c r="R1046"/>
  <c r="J454"/>
  <c r="F454"/>
  <c r="I454"/>
  <c r="R454"/>
  <c r="H454"/>
  <c r="E1126"/>
  <c r="X1126" s="1"/>
  <c r="R1126"/>
  <c r="F1126"/>
  <c r="H1126"/>
  <c r="J1126"/>
  <c r="I1150"/>
  <c r="H1150"/>
  <c r="E1222"/>
  <c r="X1222" s="1"/>
  <c r="J1222"/>
  <c r="H1222"/>
  <c r="F1222"/>
  <c r="R1222"/>
  <c r="I1222"/>
  <c r="R1238"/>
  <c r="H1238"/>
  <c r="G1246"/>
  <c r="R1246"/>
  <c r="G1266"/>
  <c r="I1266"/>
  <c r="R1266"/>
  <c r="H1286"/>
  <c r="I1286"/>
  <c r="J1286"/>
  <c r="R1286"/>
  <c r="H1294"/>
  <c r="J1294"/>
  <c r="R1310"/>
  <c r="F1310"/>
  <c r="J1310"/>
  <c r="R1326"/>
  <c r="J1326"/>
  <c r="H1342"/>
  <c r="J1342"/>
  <c r="G1358"/>
  <c r="R1358"/>
  <c r="F1358"/>
  <c r="J1374"/>
  <c r="F1374"/>
  <c r="R1374"/>
  <c r="H1374"/>
  <c r="I1374"/>
  <c r="E1382"/>
  <c r="X1382" s="1"/>
  <c r="R1382"/>
  <c r="J1382"/>
  <c r="F1382"/>
  <c r="H1382"/>
  <c r="F1402"/>
  <c r="R1402"/>
  <c r="H1402"/>
  <c r="I1402"/>
  <c r="J1402"/>
  <c r="E1410"/>
  <c r="X1410" s="1"/>
  <c r="H1410"/>
  <c r="R1410"/>
  <c r="J1410"/>
  <c r="F1410"/>
  <c r="I1410"/>
  <c r="E1426"/>
  <c r="X1426" s="1"/>
  <c r="J1426"/>
  <c r="R1426"/>
  <c r="F1426"/>
  <c r="I1426"/>
  <c r="H1426"/>
  <c r="E1446"/>
  <c r="X1446" s="1"/>
  <c r="I1446"/>
  <c r="R1446"/>
  <c r="R1454"/>
  <c r="I1454"/>
  <c r="H1454"/>
  <c r="F1454"/>
  <c r="J1454"/>
  <c r="R1470"/>
  <c r="I1470"/>
  <c r="F1470"/>
  <c r="J1470"/>
  <c r="H1470"/>
  <c r="I1498"/>
  <c r="H1498"/>
  <c r="J1498"/>
  <c r="R1498"/>
  <c r="F1498"/>
  <c r="F1522"/>
  <c r="J1522"/>
  <c r="J1538"/>
  <c r="F1538"/>
  <c r="F1558"/>
  <c r="R1558"/>
  <c r="H1558"/>
  <c r="F1618"/>
  <c r="J1618"/>
  <c r="H1634"/>
  <c r="I1634"/>
  <c r="F1634"/>
  <c r="H1666"/>
  <c r="I1666"/>
  <c r="F1666"/>
  <c r="H1698"/>
  <c r="I1698"/>
  <c r="J1698"/>
  <c r="F1698"/>
  <c r="R1698"/>
  <c r="J1730"/>
  <c r="F1730"/>
  <c r="H1786"/>
  <c r="R1786"/>
  <c r="F1786"/>
  <c r="I1786"/>
  <c r="J1786"/>
  <c r="H1798"/>
  <c r="J1798"/>
  <c r="I1798"/>
  <c r="R1798"/>
  <c r="F1798"/>
  <c r="H1814"/>
  <c r="I1814"/>
  <c r="J1814"/>
  <c r="R1814"/>
  <c r="F1814"/>
  <c r="R1830"/>
  <c r="F1830"/>
  <c r="H1830"/>
  <c r="I1830"/>
  <c r="J1830"/>
  <c r="I1854"/>
  <c r="F1854"/>
  <c r="R1906"/>
  <c r="J1906"/>
  <c r="R430"/>
  <c r="F430"/>
  <c r="H430"/>
  <c r="J430"/>
  <c r="I430"/>
  <c r="J458"/>
  <c r="I458"/>
  <c r="R458"/>
  <c r="F458"/>
  <c r="H458"/>
  <c r="R474"/>
  <c r="F474"/>
  <c r="H474"/>
  <c r="I474"/>
  <c r="J474"/>
  <c r="R486"/>
  <c r="F486"/>
  <c r="I486"/>
  <c r="H486"/>
  <c r="J486"/>
  <c r="F522"/>
  <c r="H522"/>
  <c r="I522"/>
  <c r="J522"/>
  <c r="R522"/>
  <c r="H530"/>
  <c r="R530"/>
  <c r="F530"/>
  <c r="J530"/>
  <c r="R538"/>
  <c r="F538"/>
  <c r="H538"/>
  <c r="I538"/>
  <c r="J538"/>
  <c r="F546"/>
  <c r="H546"/>
  <c r="J546"/>
  <c r="R546"/>
  <c r="I546"/>
  <c r="R562"/>
  <c r="J562"/>
  <c r="H562"/>
  <c r="I562"/>
  <c r="F562"/>
  <c r="I570"/>
  <c r="J570"/>
  <c r="R570"/>
  <c r="H570"/>
  <c r="F570"/>
  <c r="F586"/>
  <c r="H586"/>
  <c r="J586"/>
  <c r="R586"/>
  <c r="I586"/>
  <c r="J618"/>
  <c r="R618"/>
  <c r="F618"/>
  <c r="H618"/>
  <c r="I618"/>
  <c r="R642"/>
  <c r="J642"/>
  <c r="F694"/>
  <c r="R694"/>
  <c r="H694"/>
  <c r="I714"/>
  <c r="H714"/>
  <c r="R714"/>
  <c r="R798"/>
  <c r="F798"/>
  <c r="H798"/>
  <c r="J798"/>
  <c r="I798"/>
  <c r="I806"/>
  <c r="R806"/>
  <c r="H806"/>
  <c r="F806"/>
  <c r="J806"/>
  <c r="F954"/>
  <c r="H954"/>
  <c r="J954"/>
  <c r="I954"/>
  <c r="R954"/>
  <c r="H998"/>
  <c r="I998"/>
  <c r="J998"/>
  <c r="F998"/>
  <c r="R998"/>
  <c r="F1014"/>
  <c r="R1014"/>
  <c r="H1014"/>
  <c r="I1014"/>
  <c r="J1014"/>
  <c r="E1078"/>
  <c r="X1078" s="1"/>
  <c r="R1078"/>
  <c r="I1078"/>
  <c r="F1078"/>
  <c r="H1078"/>
  <c r="J1078"/>
  <c r="H1106"/>
  <c r="J1106"/>
  <c r="I1106"/>
  <c r="F1106"/>
  <c r="R1106"/>
  <c r="R1114"/>
  <c r="F1114"/>
  <c r="H1114"/>
  <c r="E1142"/>
  <c r="X1142" s="1"/>
  <c r="H1142"/>
  <c r="R1146"/>
  <c r="I1146"/>
  <c r="H1146"/>
  <c r="J1146"/>
  <c r="F1146"/>
  <c r="G1202"/>
  <c r="I1202"/>
  <c r="F1274"/>
  <c r="R1274"/>
  <c r="I1274"/>
  <c r="J1274"/>
  <c r="E1366"/>
  <c r="X1366" s="1"/>
  <c r="J1366"/>
  <c r="F1366"/>
  <c r="H1366"/>
  <c r="R1366"/>
  <c r="I1366"/>
  <c r="R1390"/>
  <c r="H1390"/>
  <c r="I1390"/>
  <c r="J1390"/>
  <c r="F1390"/>
  <c r="J438"/>
  <c r="R438"/>
  <c r="F438"/>
  <c r="I438"/>
  <c r="H438"/>
  <c r="J466"/>
  <c r="H466"/>
  <c r="R466"/>
  <c r="F466"/>
  <c r="I466"/>
  <c r="F494"/>
  <c r="H494"/>
  <c r="J494"/>
  <c r="I494"/>
  <c r="R494"/>
  <c r="J502"/>
  <c r="R502"/>
  <c r="F502"/>
  <c r="H502"/>
  <c r="I502"/>
  <c r="I598"/>
  <c r="J598"/>
  <c r="R598"/>
  <c r="F598"/>
  <c r="H598"/>
  <c r="F606"/>
  <c r="J606"/>
  <c r="H606"/>
  <c r="I606"/>
  <c r="R606"/>
  <c r="F626"/>
  <c r="I626"/>
  <c r="J626"/>
  <c r="R626"/>
  <c r="H626"/>
  <c r="J814"/>
  <c r="I814"/>
  <c r="F814"/>
  <c r="H814"/>
  <c r="R814"/>
  <c r="R870"/>
  <c r="H870"/>
  <c r="H982"/>
  <c r="I982"/>
  <c r="F982"/>
  <c r="R982"/>
  <c r="J982"/>
  <c r="E1154"/>
  <c r="X1154" s="1"/>
  <c r="F1154"/>
  <c r="H1154"/>
  <c r="I1154"/>
  <c r="J1154"/>
  <c r="R1154"/>
  <c r="G1182"/>
  <c r="F1182"/>
  <c r="F1214"/>
  <c r="J1214"/>
  <c r="H1214"/>
  <c r="G1226"/>
  <c r="R1226"/>
  <c r="H1226"/>
  <c r="R1234"/>
  <c r="I1234"/>
  <c r="J1234"/>
  <c r="F1234"/>
  <c r="I1290"/>
  <c r="F1290"/>
  <c r="J1290"/>
  <c r="H1290"/>
  <c r="R1290"/>
  <c r="R1314"/>
  <c r="J1314"/>
  <c r="R1330"/>
  <c r="I1330"/>
  <c r="J1330"/>
  <c r="E1346"/>
  <c r="X1346" s="1"/>
  <c r="H1346"/>
  <c r="I1346"/>
  <c r="R1346"/>
  <c r="F1346"/>
  <c r="J1346"/>
  <c r="J1354"/>
  <c r="R1354"/>
  <c r="I1354"/>
  <c r="J1370"/>
  <c r="F1370"/>
  <c r="E1378"/>
  <c r="X1378" s="1"/>
  <c r="J1378"/>
  <c r="F1378"/>
  <c r="R1378"/>
  <c r="I1378"/>
  <c r="H1378"/>
  <c r="H1394"/>
  <c r="J1394"/>
  <c r="R1394"/>
  <c r="I1394"/>
  <c r="F1394"/>
  <c r="J1406"/>
  <c r="I1406"/>
  <c r="R1406"/>
  <c r="F1406"/>
  <c r="H1406"/>
  <c r="E1422"/>
  <c r="X1422" s="1"/>
  <c r="J1422"/>
  <c r="I1422"/>
  <c r="R1422"/>
  <c r="F1422"/>
  <c r="H1422"/>
  <c r="E1430"/>
  <c r="X1430" s="1"/>
  <c r="J1430"/>
  <c r="E1438"/>
  <c r="X1438" s="1"/>
  <c r="I1438"/>
  <c r="F1438"/>
  <c r="H1438"/>
  <c r="J1438"/>
  <c r="R1438"/>
  <c r="F1450"/>
  <c r="J1450"/>
  <c r="F1482"/>
  <c r="R1482"/>
  <c r="I1570"/>
  <c r="R1570"/>
  <c r="R1582"/>
  <c r="H1582"/>
  <c r="R1638"/>
  <c r="F1638"/>
  <c r="H1638"/>
  <c r="R1702"/>
  <c r="I1702"/>
  <c r="J1702"/>
  <c r="H1702"/>
  <c r="F1702"/>
  <c r="R1766"/>
  <c r="I1766"/>
  <c r="E1782"/>
  <c r="X1782" s="1"/>
  <c r="I1782"/>
  <c r="F1782"/>
  <c r="J1782"/>
  <c r="R1782"/>
  <c r="H1782"/>
  <c r="J1794"/>
  <c r="F1794"/>
  <c r="H1794"/>
  <c r="R1794"/>
  <c r="I1794"/>
  <c r="H1822"/>
  <c r="I1822"/>
  <c r="J1822"/>
  <c r="R1822"/>
  <c r="F1822"/>
  <c r="R1834"/>
  <c r="I1834"/>
  <c r="J1834"/>
  <c r="F1834"/>
  <c r="H1834"/>
  <c r="I2190"/>
  <c r="J2190"/>
  <c r="F2410"/>
  <c r="R2410"/>
  <c r="I2259"/>
  <c r="E2311"/>
  <c r="X2311" s="1"/>
  <c r="R2311"/>
  <c r="G2287"/>
  <c r="F2287"/>
  <c r="R1795"/>
  <c r="E1795"/>
  <c r="X1795" s="1"/>
  <c r="G1795"/>
  <c r="E2403"/>
  <c r="X2403" s="1"/>
  <c r="I1795"/>
  <c r="G2403"/>
  <c r="I2403"/>
  <c r="E979"/>
  <c r="H979"/>
  <c r="I979"/>
  <c r="E1131"/>
  <c r="X1131" s="1"/>
  <c r="F1131"/>
  <c r="E1367"/>
  <c r="X1367" s="1"/>
  <c r="H1367"/>
  <c r="E1523"/>
  <c r="X1523" s="1"/>
  <c r="F1523"/>
  <c r="H1523"/>
  <c r="R1523"/>
  <c r="I1523"/>
  <c r="J1523"/>
  <c r="E1811"/>
  <c r="X1811" s="1"/>
  <c r="H1811"/>
  <c r="I1811"/>
  <c r="J1811"/>
  <c r="F1811"/>
  <c r="R1811"/>
  <c r="E1827"/>
  <c r="X1827" s="1"/>
  <c r="J1827"/>
  <c r="R1827"/>
  <c r="F1827"/>
  <c r="I1827"/>
  <c r="H1827"/>
  <c r="F1839"/>
  <c r="R1839"/>
  <c r="J1839"/>
  <c r="E1883"/>
  <c r="X1883" s="1"/>
  <c r="F1883"/>
  <c r="J1883"/>
  <c r="R1883"/>
  <c r="H1883"/>
  <c r="I1883"/>
  <c r="H1891"/>
  <c r="I1891"/>
  <c r="J1891"/>
  <c r="R1891"/>
  <c r="F1891"/>
  <c r="I1903"/>
  <c r="J1903"/>
  <c r="F1903"/>
  <c r="R1903"/>
  <c r="H1903"/>
  <c r="H1915"/>
  <c r="I1915"/>
  <c r="J1915"/>
  <c r="R1915"/>
  <c r="F1915"/>
  <c r="I1923"/>
  <c r="J1923"/>
  <c r="F1923"/>
  <c r="R1923"/>
  <c r="H1923"/>
  <c r="E1943"/>
  <c r="X1943" s="1"/>
  <c r="I1943"/>
  <c r="F1943"/>
  <c r="J1943"/>
  <c r="R1943"/>
  <c r="H1943"/>
  <c r="E1955"/>
  <c r="X1955" s="1"/>
  <c r="J1955"/>
  <c r="R1955"/>
  <c r="F1955"/>
  <c r="I1955"/>
  <c r="H1955"/>
  <c r="H1979"/>
  <c r="I1979"/>
  <c r="J1979"/>
  <c r="R1979"/>
  <c r="F1979"/>
  <c r="E1991"/>
  <c r="X1991" s="1"/>
  <c r="R1991"/>
  <c r="F1991"/>
  <c r="H1991"/>
  <c r="I1991"/>
  <c r="J1991"/>
  <c r="J2011"/>
  <c r="R2011"/>
  <c r="F2011"/>
  <c r="H2011"/>
  <c r="I2011"/>
  <c r="F2043"/>
  <c r="H2043"/>
  <c r="R2043"/>
  <c r="I2043"/>
  <c r="J2043"/>
  <c r="H2079"/>
  <c r="R2079"/>
  <c r="I2079"/>
  <c r="J2079"/>
  <c r="F2079"/>
  <c r="I2087"/>
  <c r="H2087"/>
  <c r="H2095"/>
  <c r="J2095"/>
  <c r="E2119"/>
  <c r="X2119" s="1"/>
  <c r="J2119"/>
  <c r="H2119"/>
  <c r="F2119"/>
  <c r="R2119"/>
  <c r="I2119"/>
  <c r="F2147"/>
  <c r="R2147"/>
  <c r="H2159"/>
  <c r="I2159"/>
  <c r="F2159"/>
  <c r="G2183"/>
  <c r="F2183"/>
  <c r="E2239"/>
  <c r="X2239" s="1"/>
  <c r="J2239"/>
  <c r="R2239"/>
  <c r="H2259"/>
  <c r="F2259"/>
  <c r="R2271"/>
  <c r="I2271"/>
  <c r="H2271"/>
  <c r="E2287"/>
  <c r="X2287" s="1"/>
  <c r="I2287"/>
  <c r="I2311"/>
  <c r="F2311"/>
  <c r="F2363"/>
  <c r="H2363"/>
  <c r="J2363"/>
  <c r="I2363"/>
  <c r="R2363"/>
  <c r="E2379"/>
  <c r="X2379" s="1"/>
  <c r="I2379"/>
  <c r="R2379"/>
  <c r="J2379"/>
  <c r="H2379"/>
  <c r="F2379"/>
  <c r="E2395"/>
  <c r="X2395" s="1"/>
  <c r="F2395"/>
  <c r="H2395"/>
  <c r="R2395"/>
  <c r="I2395"/>
  <c r="J2395"/>
  <c r="G1783"/>
  <c r="G2407"/>
  <c r="J1331"/>
  <c r="R1331"/>
  <c r="F1331"/>
  <c r="H1331"/>
  <c r="I1331"/>
  <c r="J1795"/>
  <c r="H1795"/>
  <c r="F2403"/>
  <c r="R2403"/>
  <c r="F1783"/>
  <c r="G1131"/>
  <c r="E1391"/>
  <c r="X1391" s="1"/>
  <c r="H1391"/>
  <c r="J1391"/>
  <c r="R1391"/>
  <c r="F1391"/>
  <c r="I1391"/>
  <c r="I1783"/>
  <c r="J1783"/>
  <c r="I1799"/>
  <c r="R1799"/>
  <c r="H1799"/>
  <c r="F1799"/>
  <c r="J1799"/>
  <c r="R2407"/>
  <c r="J2407"/>
  <c r="E1147"/>
  <c r="X1147" s="1"/>
  <c r="R1147"/>
  <c r="H1147"/>
  <c r="F1147"/>
  <c r="J1147"/>
  <c r="E1339"/>
  <c r="X1339" s="1"/>
  <c r="F1339"/>
  <c r="H1339"/>
  <c r="I1339"/>
  <c r="J1339"/>
  <c r="R1339"/>
  <c r="E1807"/>
  <c r="X1807" s="1"/>
  <c r="R1807"/>
  <c r="I1807"/>
  <c r="H1807"/>
  <c r="J1807"/>
  <c r="F1807"/>
  <c r="I1819"/>
  <c r="J1819"/>
  <c r="F1819"/>
  <c r="R1819"/>
  <c r="H1819"/>
  <c r="R1831"/>
  <c r="F1831"/>
  <c r="H1831"/>
  <c r="I1831"/>
  <c r="J1831"/>
  <c r="E1875"/>
  <c r="X1875" s="1"/>
  <c r="H1875"/>
  <c r="R1875"/>
  <c r="I1875"/>
  <c r="J1875"/>
  <c r="F1875"/>
  <c r="I1887"/>
  <c r="J1887"/>
  <c r="F1887"/>
  <c r="R1887"/>
  <c r="H1887"/>
  <c r="R1895"/>
  <c r="H1895"/>
  <c r="I1895"/>
  <c r="F1895"/>
  <c r="J1895"/>
  <c r="E1911"/>
  <c r="X1911" s="1"/>
  <c r="F1911"/>
  <c r="J1911"/>
  <c r="R1911"/>
  <c r="H1911"/>
  <c r="I1911"/>
  <c r="E1919"/>
  <c r="X1919" s="1"/>
  <c r="R1919"/>
  <c r="J1919"/>
  <c r="H1919"/>
  <c r="F1919"/>
  <c r="I1919"/>
  <c r="E1939"/>
  <c r="X1939" s="1"/>
  <c r="H1939"/>
  <c r="F1939"/>
  <c r="I1939"/>
  <c r="J1939"/>
  <c r="R1939"/>
  <c r="I1947"/>
  <c r="H1947"/>
  <c r="J1947"/>
  <c r="F1947"/>
  <c r="R1947"/>
  <c r="R1963"/>
  <c r="F1963"/>
  <c r="I1963"/>
  <c r="J1963"/>
  <c r="H1963"/>
  <c r="E1983"/>
  <c r="X1983" s="1"/>
  <c r="J1983"/>
  <c r="R1983"/>
  <c r="F1983"/>
  <c r="H1983"/>
  <c r="I1983"/>
  <c r="E2007"/>
  <c r="X2007" s="1"/>
  <c r="H2007"/>
  <c r="I2007"/>
  <c r="J2007"/>
  <c r="R2007"/>
  <c r="F2007"/>
  <c r="E2035"/>
  <c r="X2035" s="1"/>
  <c r="I2035"/>
  <c r="R2035"/>
  <c r="J2035"/>
  <c r="F2035"/>
  <c r="H2035"/>
  <c r="R2075"/>
  <c r="J2075"/>
  <c r="H2075"/>
  <c r="F2075"/>
  <c r="I2075"/>
  <c r="E2091"/>
  <c r="X2091" s="1"/>
  <c r="H2091"/>
  <c r="E2099"/>
  <c r="X2099" s="1"/>
  <c r="J2099"/>
  <c r="R2143"/>
  <c r="H2143"/>
  <c r="R2155"/>
  <c r="J2155"/>
  <c r="F2155"/>
  <c r="E2203"/>
  <c r="X2203" s="1"/>
  <c r="F2203"/>
  <c r="H2203"/>
  <c r="I2203"/>
  <c r="J2203"/>
  <c r="R2203"/>
  <c r="F2267"/>
  <c r="J2267"/>
  <c r="R2267"/>
  <c r="J2279"/>
  <c r="R2279"/>
  <c r="E2291"/>
  <c r="X2291" s="1"/>
  <c r="J2291"/>
  <c r="H2291"/>
  <c r="F2291"/>
  <c r="I2291"/>
  <c r="E2319"/>
  <c r="X2319" s="1"/>
  <c r="I2319"/>
  <c r="E2375"/>
  <c r="X2375" s="1"/>
  <c r="R2375"/>
  <c r="F2375"/>
  <c r="H2375"/>
  <c r="I2375"/>
  <c r="J2375"/>
  <c r="E2391"/>
  <c r="X2391" s="1"/>
  <c r="J2391"/>
  <c r="H2391"/>
  <c r="R2391"/>
  <c r="F2391"/>
  <c r="I2391"/>
  <c r="G1799"/>
  <c r="R1783"/>
  <c r="H2407"/>
  <c r="I2407"/>
  <c r="G1391"/>
  <c r="G67" i="6"/>
  <c r="H67" s="1"/>
  <c r="D67" s="1"/>
  <c r="G65"/>
  <c r="H65" s="1"/>
  <c r="D65" s="1"/>
  <c r="G68"/>
  <c r="H68" s="1"/>
  <c r="D68" s="1"/>
  <c r="G66"/>
  <c r="H66" s="1"/>
  <c r="C66" s="1"/>
  <c r="C42"/>
  <c r="K66"/>
  <c r="D20"/>
  <c r="H54"/>
  <c r="F58"/>
  <c r="H58" s="1"/>
  <c r="F57"/>
  <c r="H57" s="1"/>
  <c r="F60"/>
  <c r="H60" s="1"/>
  <c r="F63"/>
  <c r="H63" s="1"/>
  <c r="F55"/>
  <c r="F62"/>
  <c r="H62" s="1"/>
  <c r="F59"/>
  <c r="H59" s="1"/>
  <c r="C40"/>
  <c r="D30"/>
  <c r="C30"/>
  <c r="D45"/>
  <c r="C45"/>
  <c r="C50"/>
  <c r="D25"/>
  <c r="C25"/>
  <c r="B64"/>
  <c r="H64"/>
  <c r="X979" i="5" l="1"/>
  <c r="G69" i="6" a="1"/>
  <c r="G69" s="1"/>
  <c r="C65"/>
  <c r="C67"/>
  <c r="C68"/>
  <c r="D66"/>
  <c r="D63"/>
  <c r="C63"/>
  <c r="D54"/>
  <c r="C54"/>
  <c r="H55"/>
  <c r="F56"/>
  <c r="H56" s="1"/>
  <c r="D58"/>
  <c r="C58"/>
  <c r="D62"/>
  <c r="C62"/>
  <c r="D57"/>
  <c r="C57"/>
  <c r="C59"/>
  <c r="D59"/>
  <c r="C60"/>
  <c r="D60"/>
  <c r="C64"/>
  <c r="D64"/>
  <c r="H69" l="1"/>
  <c r="H70" s="1"/>
  <c r="D2" s="1"/>
  <c r="C69"/>
  <c r="D55"/>
  <c r="C55"/>
  <c r="D56"/>
  <c r="C5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<sst xmlns="http://schemas.openxmlformats.org/spreadsheetml/2006/main" count="25164" uniqueCount="15900">
  <si>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</si>
  <si>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</si>
  <si>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</si>
  <si>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</si>
  <si>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</si>
  <si>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</si>
  <si>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</si>
  <si>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</si>
  <si>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</si>
  <si>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</si>
  <si>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</si>
  <si>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</si>
  <si>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</si>
  <si>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</si>
  <si>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</si>
  <si>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</si>
  <si>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</si>
  <si>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</si>
  <si>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</si>
  <si>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</si>
  <si>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</si>
  <si>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</si>
  <si>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</si>
  <si>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</si>
  <si>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</si>
  <si>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</si>
  <si>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</si>
  <si>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</si>
  <si>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</si>
  <si>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</si>
  <si>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</si>
  <si>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</si>
  <si>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</si>
  <si>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</si>
  <si>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</si>
  <si>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</si>
  <si>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</si>
  <si>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</si>
  <si>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</si>
  <si>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</si>
  <si>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</si>
  <si>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</si>
  <si>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</si>
  <si>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</si>
  <si>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</si>
  <si>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</si>
  <si>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</si>
  <si>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</si>
  <si>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</si>
  <si>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</si>
  <si>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</si>
  <si>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</si>
  <si>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</si>
  <si>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</si>
  <si>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</si>
  <si>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</si>
  <si>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</si>
  <si>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</si>
  <si>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</si>
  <si>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</si>
  <si>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</si>
  <si>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</si>
  <si>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</si>
  <si>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</si>
  <si>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</si>
  <si>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</si>
  <si>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</si>
  <si>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</si>
  <si>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</si>
  <si>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</si>
  <si>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</si>
  <si>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</si>
  <si>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</si>
  <si>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</si>
  <si>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</si>
  <si>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</si>
  <si>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</si>
  <si>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</si>
  <si>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</si>
  <si>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</si>
  <si>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</si>
  <si>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</si>
  <si>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</si>
  <si>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</si>
  <si>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</si>
  <si>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</si>
  <si>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</si>
  <si>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</si>
  <si>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</si>
  <si>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</si>
  <si>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</si>
  <si>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</si>
  <si>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</si>
  <si>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</si>
  <si>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</si>
  <si>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</si>
  <si>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</si>
  <si>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</si>
  <si>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</si>
  <si>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</si>
  <si>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</si>
  <si>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</si>
  <si>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</si>
  <si>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</si>
  <si>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</si>
  <si>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</si>
  <si>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</si>
  <si>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</si>
  <si>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</si>
  <si>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</si>
  <si>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</si>
  <si>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</si>
  <si>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</si>
  <si>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</si>
  <si>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</si>
  <si>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</si>
  <si>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</si>
  <si>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</si>
  <si>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</si>
  <si>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</si>
  <si>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</si>
  <si>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</si>
  <si>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</si>
  <si>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</si>
  <si>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</si>
  <si>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</si>
  <si>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</si>
  <si>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</si>
  <si>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</si>
  <si>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</si>
  <si>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</si>
  <si>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</si>
  <si>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</si>
  <si>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</si>
  <si>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</si>
  <si>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</si>
  <si>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</si>
  <si>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</si>
  <si>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</si>
  <si>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</si>
  <si>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</si>
  <si>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</si>
  <si>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</si>
  <si>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</si>
  <si>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</si>
  <si>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</si>
  <si>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</si>
  <si>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</si>
  <si>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</si>
  <si>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</si>
  <si>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</si>
  <si>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</si>
  <si>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</si>
  <si>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</si>
  <si>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</si>
  <si>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</si>
  <si>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</si>
  <si>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</si>
  <si>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</si>
  <si>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</si>
  <si>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</si>
  <si>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</si>
  <si>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</si>
  <si>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</si>
  <si>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</si>
  <si>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</si>
  <si>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</si>
  <si>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</si>
  <si>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</si>
  <si>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</si>
  <si>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</si>
  <si>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</si>
  <si>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</si>
  <si>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</si>
  <si>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</si>
  <si>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</si>
  <si>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</si>
  <si>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</si>
  <si>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</si>
  <si>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</si>
  <si>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</si>
  <si>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</si>
  <si>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</si>
  <si>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</si>
  <si>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</si>
  <si>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</si>
  <si>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</si>
  <si>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</si>
  <si>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</si>
  <si>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</si>
  <si>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</si>
  <si>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</si>
  <si>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</si>
  <si>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</si>
  <si>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</si>
  <si>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</si>
  <si>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</si>
  <si>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</si>
  <si>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</si>
  <si>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</si>
  <si>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</si>
  <si>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</si>
  <si>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</si>
  <si>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</si>
  <si>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</si>
  <si>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</si>
  <si>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</si>
  <si>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</si>
  <si>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</si>
  <si>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</si>
  <si>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</si>
  <si>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</si>
  <si>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</si>
  <si>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</si>
  <si>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</si>
  <si>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</si>
  <si>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</si>
  <si>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</si>
  <si>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</si>
  <si>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</si>
  <si>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</si>
  <si>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</si>
  <si>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</si>
  <si>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</si>
  <si>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</si>
  <si>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</si>
  <si>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</si>
  <si>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</si>
  <si>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</si>
  <si>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</si>
  <si>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</si>
  <si>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</si>
  <si>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</si>
  <si>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</si>
  <si>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</si>
  <si>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</si>
  <si>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</si>
  <si>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</si>
  <si>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</si>
  <si>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</si>
  <si>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</si>
  <si>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</si>
  <si>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</si>
  <si>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</si>
  <si>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</si>
  <si>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</si>
  <si>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</si>
  <si>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</si>
  <si>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</si>
  <si>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</si>
  <si>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</si>
  <si>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</si>
  <si>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</si>
  <si>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</si>
  <si>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</si>
  <si>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</si>
  <si>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</si>
  <si>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</si>
  <si>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</si>
  <si>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</si>
  <si>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</si>
  <si>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</si>
  <si>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</si>
  <si>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</si>
  <si>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</si>
  <si>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</si>
  <si>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</si>
  <si>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</si>
  <si>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</si>
  <si>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</si>
  <si>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</si>
  <si>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</si>
  <si>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</si>
  <si>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</si>
  <si>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</si>
  <si>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</si>
  <si>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</si>
  <si>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</si>
  <si>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</si>
  <si>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</si>
  <si>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</si>
  <si>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</si>
  <si>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</si>
  <si>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</si>
  <si>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</si>
  <si>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</si>
  <si>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</si>
  <si>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</si>
  <si>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</si>
  <si>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</si>
  <si>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</si>
  <si>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</si>
  <si>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</si>
  <si>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</si>
  <si>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</si>
  <si>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</si>
  <si>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</si>
  <si>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</si>
  <si>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</si>
  <si>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</si>
  <si>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</si>
  <si>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</si>
  <si>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</si>
  <si>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</si>
  <si>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</si>
  <si>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</si>
  <si>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</si>
  <si>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</si>
  <si>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</si>
  <si>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</si>
  <si>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</si>
  <si>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</si>
  <si>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</si>
  <si>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</si>
  <si>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</si>
  <si>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</si>
  <si>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</si>
  <si>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</si>
  <si>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</si>
  <si>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</si>
  <si>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</si>
  <si>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</si>
  <si>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</si>
  <si>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</si>
  <si>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</si>
  <si>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</si>
  <si>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</si>
  <si>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</si>
  <si>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</si>
  <si>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</si>
  <si>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</si>
  <si>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</si>
  <si>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</si>
  <si>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</si>
  <si>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</si>
  <si>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</si>
  <si>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</si>
  <si>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</si>
  <si>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</si>
  <si>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</si>
  <si>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</si>
  <si>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</si>
  <si>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</si>
  <si>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</si>
  <si>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</si>
  <si>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</si>
  <si>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</si>
  <si>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</si>
  <si>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</si>
  <si>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</si>
  <si>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</si>
  <si>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</si>
  <si>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</si>
  <si>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</si>
  <si>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</si>
  <si>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</si>
  <si>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</si>
  <si>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</si>
  <si>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</si>
  <si>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</si>
  <si>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</si>
  <si>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</si>
  <si>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</si>
  <si>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</si>
  <si>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</si>
  <si>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</si>
  <si>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</si>
  <si>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</si>
  <si>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</si>
  <si>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</si>
  <si>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</si>
  <si>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</si>
  <si>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</si>
  <si>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</si>
  <si>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</si>
  <si>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</si>
  <si>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</si>
  <si>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</si>
  <si>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</si>
  <si>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</si>
  <si>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</si>
  <si>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</si>
  <si>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</si>
  <si>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</si>
  <si>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</si>
  <si>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</si>
  <si>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</si>
  <si>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</si>
  <si>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</si>
  <si>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</si>
  <si>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</si>
  <si>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</si>
  <si>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</si>
  <si>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</si>
  <si>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</si>
  <si>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</si>
  <si>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</si>
  <si>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</si>
  <si>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</si>
  <si>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</si>
  <si>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</si>
  <si>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</si>
  <si>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</si>
  <si>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</si>
  <si>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</si>
  <si>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</si>
  <si>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</si>
  <si>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</si>
  <si>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</si>
  <si>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</si>
  <si>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</si>
  <si>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</si>
  <si>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</si>
  <si>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</si>
  <si>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</si>
  <si>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</si>
  <si>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</si>
  <si>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</si>
  <si>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</si>
  <si>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</si>
  <si>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</si>
  <si>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</si>
  <si>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</si>
  <si>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</si>
  <si>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</si>
  <si>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</si>
  <si>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</si>
  <si>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</si>
  <si>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</si>
  <si>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</si>
  <si>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</si>
  <si>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</si>
  <si>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</si>
  <si>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</si>
  <si>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</si>
  <si>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</si>
  <si>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</si>
  <si>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</si>
  <si>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</si>
  <si>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</si>
  <si>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</si>
  <si>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</si>
  <si>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</si>
  <si>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</si>
  <si>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</si>
  <si>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</si>
  <si>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</si>
  <si>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</si>
  <si>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</si>
  <si>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</si>
  <si>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</si>
  <si>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</si>
  <si>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</si>
  <si>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</si>
  <si>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</si>
  <si>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</si>
  <si>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</si>
  <si>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</si>
  <si>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</si>
  <si>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</si>
  <si>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</si>
  <si>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</si>
  <si>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</si>
  <si>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</si>
  <si>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</si>
  <si>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</si>
  <si>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</si>
  <si>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</si>
  <si>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</si>
  <si>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</si>
  <si>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</si>
  <si>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</si>
  <si>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</si>
  <si>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</si>
  <si>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</si>
  <si>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</si>
  <si>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</si>
  <si>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</si>
  <si>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</si>
  <si>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</si>
  <si>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</si>
  <si>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</si>
  <si>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</si>
  <si>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</si>
  <si>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</si>
  <si>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</si>
  <si>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</si>
  <si>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</si>
  <si>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</si>
  <si>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</si>
  <si>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</si>
  <si>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</si>
  <si>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</si>
  <si>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</si>
  <si>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</si>
  <si>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</si>
  <si>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</si>
  <si>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</si>
  <si>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</si>
  <si>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</si>
  <si>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</si>
  <si>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</si>
  <si>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</si>
  <si>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</si>
  <si>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</si>
  <si>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</si>
  <si>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</si>
  <si>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</si>
  <si>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</si>
  <si>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</si>
  <si>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</si>
  <si>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</si>
  <si>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</si>
  <si>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</si>
  <si>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</si>
  <si>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</si>
  <si>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</si>
  <si>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</si>
  <si>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</si>
  <si>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</si>
  <si>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</si>
  <si>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</si>
  <si>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</si>
  <si>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</si>
  <si>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</si>
  <si>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</si>
  <si>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</si>
  <si>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</si>
  <si>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</si>
  <si>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</si>
  <si>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</si>
  <si>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</si>
  <si>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</si>
  <si>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</si>
  <si>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</si>
  <si>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</si>
  <si>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</si>
  <si>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</si>
  <si>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</si>
  <si>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</si>
  <si>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</si>
  <si>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</si>
  <si>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</si>
  <si>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</si>
  <si>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</si>
  <si>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</si>
  <si>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</si>
  <si>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</si>
  <si>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</si>
  <si>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</si>
  <si>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</si>
  <si>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</si>
  <si>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</si>
  <si>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</si>
  <si>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</si>
  <si>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</si>
  <si>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</si>
  <si>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</si>
  <si>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</si>
  <si>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</si>
  <si>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</si>
  <si>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</si>
  <si>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</si>
  <si>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</si>
  <si>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</si>
  <si>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</si>
  <si>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</si>
  <si>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</si>
  <si>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</si>
  <si>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</si>
  <si>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</si>
  <si>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</si>
  <si>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</si>
  <si>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</si>
  <si>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</si>
  <si>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</si>
  <si>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</si>
  <si>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</si>
  <si>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</si>
  <si>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</si>
  <si>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</si>
  <si>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</si>
  <si>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</si>
  <si>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</si>
  <si>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</si>
  <si>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</si>
  <si>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</si>
  <si>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</si>
  <si>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</si>
  <si>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</si>
  <si>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</si>
  <si>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</si>
  <si>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</si>
  <si>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</si>
  <si>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</si>
  <si>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</si>
  <si>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</si>
  <si>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</si>
  <si>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</si>
  <si>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</si>
  <si>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</si>
  <si>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</si>
  <si>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</si>
  <si>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</si>
  <si>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</si>
  <si>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</si>
  <si>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</si>
  <si>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</si>
  <si>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</si>
  <si>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</si>
  <si>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</si>
  <si>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</si>
  <si>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</si>
  <si>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</si>
  <si>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</si>
  <si>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</si>
  <si>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</si>
  <si>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</si>
  <si>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</si>
  <si>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</si>
  <si>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</si>
  <si>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</si>
  <si>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</si>
  <si>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</si>
  <si>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</si>
  <si>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</si>
  <si>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</si>
  <si>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</si>
  <si>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</si>
  <si>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</si>
  <si>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</si>
  <si>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</si>
  <si>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</si>
  <si>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</si>
  <si>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</si>
  <si>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</si>
  <si>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</si>
  <si>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</si>
  <si>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</si>
  <si>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</si>
  <si>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</si>
  <si>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</si>
  <si>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</si>
  <si>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</si>
  <si>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</si>
  <si>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</si>
  <si>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</si>
  <si>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</si>
  <si>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</si>
  <si>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</si>
  <si>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</si>
  <si>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</si>
  <si>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</si>
  <si>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</si>
  <si>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</si>
  <si>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</si>
  <si>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</si>
  <si>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</si>
  <si>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</si>
  <si>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</si>
  <si>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</si>
  <si>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</si>
  <si>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</si>
  <si>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</si>
  <si>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</si>
  <si>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</si>
  <si>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</si>
  <si>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</si>
  <si>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</si>
  <si>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</si>
  <si>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</si>
  <si>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</si>
  <si>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</si>
  <si>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</si>
  <si>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</si>
  <si>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</si>
  <si>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</si>
  <si>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</si>
  <si>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</si>
  <si>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</si>
  <si>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</si>
  <si>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</si>
  <si>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</si>
  <si>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</si>
  <si>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</si>
  <si>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</si>
  <si>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</si>
  <si>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</si>
  <si>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</si>
  <si>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</si>
  <si>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</si>
  <si>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</si>
  <si>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</si>
  <si>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</si>
  <si>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</si>
  <si>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</si>
  <si>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</si>
  <si>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</si>
  <si>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</si>
  <si>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</si>
  <si>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</si>
  <si>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</si>
  <si>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</si>
  <si>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</si>
  <si>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</si>
  <si>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</si>
  <si>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</si>
  <si>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</si>
  <si>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</si>
  <si>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</si>
  <si>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</si>
  <si>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</si>
  <si>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</si>
  <si>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</si>
  <si>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</si>
  <si>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</si>
  <si>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</si>
  <si>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</si>
  <si>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</si>
  <si>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</si>
  <si>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</si>
  <si>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</si>
  <si>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</si>
  <si>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</si>
  <si>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</si>
  <si>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</si>
  <si>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</si>
  <si>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</si>
  <si>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</si>
  <si>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</si>
  <si>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</si>
  <si>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</si>
  <si>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</si>
  <si>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</si>
  <si>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</si>
  <si>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</si>
  <si>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</si>
  <si>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</si>
  <si>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</si>
  <si>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</si>
  <si>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</si>
  <si>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</si>
  <si>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</si>
  <si>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</si>
  <si>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</si>
  <si>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</si>
  <si>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</si>
  <si>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</si>
  <si>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</si>
  <si>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</si>
  <si>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</si>
  <si>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</si>
  <si>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</si>
  <si>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</si>
  <si>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</si>
  <si>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</si>
  <si>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</si>
  <si>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</si>
  <si>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</si>
  <si>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</si>
  <si>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</si>
  <si>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</si>
  <si>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</si>
  <si>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</si>
  <si>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</si>
  <si>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</si>
  <si>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</si>
  <si>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</si>
  <si>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</si>
  <si>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</si>
  <si>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</si>
  <si>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</si>
  <si>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</si>
  <si>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</si>
  <si>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</si>
  <si>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</si>
  <si>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</si>
  <si>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</si>
  <si>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</si>
  <si>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</si>
  <si>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</si>
  <si>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</si>
  <si>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</si>
  <si>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</si>
  <si>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</si>
  <si>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</si>
  <si>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</si>
  <si>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</si>
  <si>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</si>
  <si>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</si>
  <si>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</si>
  <si>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</si>
  <si>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</si>
  <si>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</si>
  <si>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</si>
  <si>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</si>
  <si>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</si>
  <si>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</si>
  <si>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</si>
  <si>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</si>
  <si>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</si>
  <si>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</si>
  <si>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</si>
  <si>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</si>
  <si>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</si>
  <si>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</si>
  <si>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</si>
  <si>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</si>
  <si>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</si>
  <si>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</si>
  <si>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</si>
  <si>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</si>
  <si>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</si>
  <si>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</si>
  <si>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</si>
  <si>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</si>
  <si>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</si>
  <si>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</si>
  <si>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</si>
  <si>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</si>
  <si>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</si>
  <si>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</si>
  <si>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</si>
  <si>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</si>
  <si>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</si>
  <si>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</si>
  <si>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</si>
  <si>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</si>
  <si>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</si>
  <si>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</si>
  <si>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</si>
  <si>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</si>
  <si>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</si>
  <si>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</si>
  <si>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</si>
  <si>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</si>
  <si>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</si>
  <si>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</si>
  <si>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</si>
  <si>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</si>
  <si>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</si>
  <si>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</si>
  <si>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</si>
  <si>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</si>
  <si>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</si>
  <si>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</si>
  <si>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</si>
  <si>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</si>
  <si>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</si>
  <si>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</si>
  <si>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</si>
  <si>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</si>
  <si>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</si>
  <si>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</si>
  <si>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</si>
  <si>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</si>
  <si>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</si>
  <si>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</si>
  <si>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</si>
  <si>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</si>
  <si>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</si>
  <si>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</si>
  <si>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</si>
  <si>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</si>
  <si>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</si>
  <si>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</si>
  <si>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</si>
  <si>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</si>
  <si>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</si>
  <si>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</si>
  <si>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</si>
  <si>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</si>
  <si>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</si>
  <si>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</si>
  <si>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</si>
  <si>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</si>
  <si>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</si>
  <si>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</si>
  <si>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</si>
  <si>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</si>
  <si>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</si>
  <si>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</si>
  <si>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</si>
  <si>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</si>
  <si>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</si>
  <si>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</si>
  <si>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</si>
  <si>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</si>
  <si>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</si>
  <si>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</si>
  <si>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</si>
  <si>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</si>
  <si>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</si>
  <si>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</si>
  <si>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</si>
  <si>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</si>
  <si>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</si>
  <si>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</si>
  <si>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</si>
  <si>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</si>
  <si>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</si>
  <si>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</si>
  <si>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</si>
  <si>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</si>
  <si>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</si>
  <si>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</si>
  <si>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</si>
  <si>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</si>
  <si>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</si>
  <si>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</si>
  <si>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</si>
  <si>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</si>
  <si>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</si>
  <si>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</si>
  <si>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</si>
  <si>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</si>
  <si>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</si>
  <si>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</si>
  <si>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</si>
  <si>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</si>
  <si>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</si>
  <si>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</si>
  <si>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</si>
  <si>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</si>
  <si>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</si>
  <si>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</si>
  <si>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</si>
  <si>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</si>
  <si>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</si>
  <si>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</si>
  <si>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</si>
  <si>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</si>
  <si>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</si>
  <si>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</si>
  <si>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</si>
  <si>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</si>
  <si>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</si>
  <si>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</si>
  <si>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</si>
  <si>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</si>
  <si>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</si>
  <si>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</si>
  <si>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</si>
  <si>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</si>
  <si>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</si>
  <si>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</si>
  <si>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</si>
  <si>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</si>
  <si>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</si>
  <si>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</si>
  <si>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</si>
  <si>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</si>
  <si>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</si>
  <si>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</si>
  <si>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</si>
  <si>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</si>
  <si>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</si>
  <si>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</si>
  <si>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</si>
  <si>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</si>
  <si>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</si>
  <si>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</si>
  <si>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</si>
  <si>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</si>
  <si>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</si>
  <si>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</si>
  <si>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</si>
  <si>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</si>
  <si>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</si>
  <si>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</si>
  <si>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</si>
  <si>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</si>
  <si>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</si>
  <si>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</si>
  <si>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</si>
  <si>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</si>
  <si>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</si>
  <si>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</si>
  <si>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</si>
  <si>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</si>
  <si>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</si>
  <si>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</si>
  <si>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</si>
  <si>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</si>
  <si>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</si>
  <si>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</si>
  <si>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</si>
  <si>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</si>
  <si>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</si>
  <si>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</si>
  <si>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</si>
  <si>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</si>
  <si>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</si>
  <si>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</si>
  <si>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</si>
  <si>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</si>
  <si>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</si>
  <si>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</si>
  <si>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</si>
  <si>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</si>
  <si>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</si>
  <si>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</si>
  <si>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</si>
  <si>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</si>
  <si>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</si>
  <si>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</si>
  <si>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</si>
  <si>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</si>
  <si>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</si>
  <si>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</si>
  <si>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</si>
  <si>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</si>
  <si>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</si>
  <si>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</si>
  <si>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</si>
  <si>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</si>
  <si>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</si>
  <si>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</si>
  <si>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</si>
  <si>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</si>
  <si>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</si>
  <si>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</si>
  <si>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</si>
  <si>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</si>
  <si>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</si>
  <si>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</si>
  <si>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</si>
  <si>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</si>
  <si>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</si>
  <si>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</si>
  <si>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</si>
  <si>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</si>
  <si>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</si>
  <si>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</si>
  <si>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</si>
  <si>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</si>
  <si>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</si>
  <si>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</si>
  <si>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</si>
  <si>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</si>
  <si>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</si>
  <si>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</si>
  <si>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</si>
  <si>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</si>
  <si>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</si>
  <si>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</si>
  <si>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</si>
  <si>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</si>
  <si>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</si>
  <si>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</si>
  <si>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</si>
  <si>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</si>
  <si>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</si>
  <si>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</si>
  <si>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</si>
  <si>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</si>
  <si>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</si>
  <si>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</si>
  <si>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</si>
  <si>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</si>
  <si>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</si>
  <si>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</si>
  <si>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</si>
  <si>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</si>
  <si>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</si>
  <si>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</si>
  <si>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</si>
  <si>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</si>
  <si>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</si>
  <si>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</si>
  <si>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</si>
  <si>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</si>
  <si>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</si>
  <si>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</si>
  <si>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</si>
  <si>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</si>
  <si>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</si>
  <si>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</si>
  <si>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</si>
  <si>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</si>
  <si>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</si>
  <si>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</si>
  <si>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</si>
  <si>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</si>
  <si>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</si>
  <si>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</si>
  <si>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</si>
  <si>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</si>
  <si>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</si>
  <si>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</si>
  <si>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</si>
  <si>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</si>
  <si>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</si>
  <si>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</si>
  <si>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</si>
  <si>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</si>
  <si>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</si>
  <si>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</si>
  <si>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</si>
  <si>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</si>
  <si>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</si>
  <si>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</si>
  <si>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</si>
  <si>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</si>
  <si>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</si>
  <si>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</si>
  <si>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</si>
  <si>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</si>
  <si>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</si>
  <si>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</si>
  <si>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</si>
  <si>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</si>
  <si>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</si>
  <si>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</si>
  <si>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</si>
  <si>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</si>
  <si>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</si>
  <si>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</si>
  <si>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</si>
  <si>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</si>
  <si>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</si>
  <si>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</si>
  <si>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</si>
  <si>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</si>
  <si>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</si>
  <si>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</si>
  <si>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</si>
  <si>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</si>
  <si>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</si>
  <si>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</si>
  <si>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</si>
  <si>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</si>
  <si>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</si>
  <si>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</si>
  <si>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</si>
  <si>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</si>
  <si>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</si>
  <si>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</si>
  <si>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</si>
  <si>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</si>
  <si>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</si>
  <si>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</si>
  <si>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</si>
  <si>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</si>
  <si>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</si>
  <si>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</si>
  <si>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</si>
  <si>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</si>
  <si>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</si>
  <si>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</si>
  <si>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</si>
  <si>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</si>
  <si>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</si>
  <si>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</si>
  <si>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</si>
  <si>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</si>
  <si>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</si>
  <si>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</si>
  <si>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</si>
  <si>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</si>
  <si>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</si>
  <si>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</si>
  <si>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</si>
  <si>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</si>
  <si>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</si>
  <si>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</si>
  <si>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</si>
  <si>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</si>
  <si>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</si>
  <si>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</si>
  <si>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</si>
  <si>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</si>
  <si>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</si>
  <si>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</si>
  <si>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</si>
  <si>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</si>
  <si>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</si>
  <si>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</si>
  <si>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</si>
  <si>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</si>
  <si>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</si>
  <si>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</si>
  <si>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</si>
  <si>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</si>
  <si>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</si>
  <si>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</si>
  <si>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</si>
  <si>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</si>
  <si>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</si>
  <si>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</si>
  <si>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</si>
  <si>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</si>
  <si>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</si>
  <si>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</si>
  <si>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</si>
  <si>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</si>
  <si>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</si>
  <si>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</si>
  <si>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</si>
  <si>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</si>
  <si>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</si>
  <si>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</si>
  <si>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</si>
  <si>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</si>
  <si>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</si>
  <si>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</si>
  <si>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</si>
  <si>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</si>
  <si>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</si>
  <si>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</si>
  <si>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</si>
  <si>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</si>
  <si>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</si>
  <si>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</si>
  <si>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</si>
  <si>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</si>
  <si>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</si>
  <si>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</si>
  <si>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</si>
  <si>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</si>
  <si>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</si>
  <si>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</si>
  <si>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</si>
  <si>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</si>
  <si>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</si>
  <si>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</si>
  <si>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</si>
  <si>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</si>
  <si>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</si>
  <si>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</si>
  <si>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</si>
  <si>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</si>
  <si>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</si>
  <si>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</si>
  <si>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</si>
  <si>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</si>
  <si>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</si>
  <si>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</si>
  <si>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</si>
  <si>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</si>
  <si>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</si>
  <si>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</si>
  <si>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</si>
  <si>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</si>
  <si>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</si>
  <si>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</si>
  <si>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</si>
  <si>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</si>
  <si>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</si>
  <si>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</si>
  <si>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</si>
  <si>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</si>
  <si>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</si>
  <si>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</si>
  <si>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</si>
  <si>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</si>
  <si>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</si>
  <si>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</si>
  <si>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</si>
  <si>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</si>
  <si>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</si>
  <si>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</si>
  <si>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</si>
  <si>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</si>
  <si>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</si>
  <si>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</si>
  <si>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</si>
  <si>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</si>
  <si>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</si>
  <si>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</si>
  <si>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</si>
  <si>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</si>
  <si>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</si>
  <si>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</si>
  <si>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</si>
  <si>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</si>
  <si>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</si>
  <si>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</si>
  <si>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</si>
  <si>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</si>
  <si>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</si>
  <si>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</si>
  <si>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</si>
  <si>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</si>
  <si>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</si>
  <si>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</si>
  <si>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</si>
  <si>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</si>
  <si>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</si>
  <si>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</si>
  <si>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</si>
  <si>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</si>
  <si>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</si>
  <si>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</si>
  <si>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</si>
  <si>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</si>
  <si>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</si>
  <si>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</si>
  <si>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</si>
  <si>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</si>
  <si>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</si>
  <si>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</si>
  <si>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</si>
  <si>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</si>
  <si>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</si>
  <si>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</si>
  <si>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</si>
  <si>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</si>
  <si>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</si>
  <si>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</si>
  <si>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</si>
  <si>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</si>
  <si>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</si>
  <si>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</si>
  <si>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</si>
  <si>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</si>
  <si>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</si>
  <si>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</si>
  <si>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</si>
  <si>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</si>
  <si>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</si>
  <si>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</si>
  <si>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</si>
  <si>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</si>
  <si>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</si>
  <si>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</si>
  <si>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</si>
  <si>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</si>
  <si>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</si>
  <si>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</si>
  <si>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</si>
  <si>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</si>
  <si>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</si>
  <si>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</si>
  <si>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</si>
  <si>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</si>
  <si>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</si>
  <si>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</si>
  <si>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</si>
  <si>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</si>
  <si>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</si>
  <si>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</si>
  <si>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</si>
  <si>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</si>
  <si>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</si>
  <si>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</si>
  <si>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</si>
  <si>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</si>
  <si>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</si>
  <si>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</si>
  <si>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</si>
  <si>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</si>
  <si>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</si>
  <si>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</si>
  <si>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</si>
  <si>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</si>
  <si>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</si>
  <si>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</si>
  <si>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</si>
  <si>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</si>
  <si>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</si>
  <si>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</si>
  <si>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</si>
  <si>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</si>
  <si>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</si>
  <si>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</si>
  <si>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</si>
  <si>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</si>
  <si>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</si>
  <si>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</si>
  <si>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</si>
  <si>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</si>
  <si>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</si>
  <si>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</si>
  <si>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</si>
  <si>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</si>
  <si>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</si>
  <si>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</si>
  <si>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</si>
  <si>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</si>
  <si>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</si>
  <si>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</si>
  <si>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</si>
  <si>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</si>
  <si>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</si>
  <si>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</si>
  <si>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</si>
  <si>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</si>
  <si>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</si>
  <si>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</si>
  <si>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</si>
  <si>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</si>
  <si>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</si>
  <si>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</si>
  <si>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</si>
  <si>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</si>
  <si>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</si>
  <si>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</si>
  <si>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</si>
  <si>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</si>
  <si>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</si>
  <si>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</si>
  <si>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</si>
  <si>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</si>
  <si>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</si>
  <si>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</si>
  <si>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</si>
  <si>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</si>
  <si>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</si>
  <si>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</si>
  <si>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</si>
  <si>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</si>
  <si>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</si>
  <si>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</si>
  <si>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</si>
  <si>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</si>
  <si>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</si>
  <si>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</si>
  <si>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</si>
  <si>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</si>
  <si>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</si>
  <si>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</si>
  <si>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</si>
  <si>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</si>
  <si>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</si>
  <si>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</si>
  <si>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</si>
  <si>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</si>
  <si>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</si>
  <si>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</si>
  <si>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</si>
  <si>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</si>
  <si>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</si>
  <si>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</si>
  <si>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</si>
  <si>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</si>
  <si>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</si>
  <si>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</si>
  <si>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</si>
  <si>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</si>
  <si>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</si>
  <si>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</si>
  <si>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</si>
  <si>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</si>
  <si>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</si>
  <si>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</si>
  <si>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</si>
  <si>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</si>
  <si>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</si>
  <si>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</si>
  <si>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</si>
  <si>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</si>
  <si>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</si>
  <si>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</si>
  <si>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</si>
  <si>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</si>
  <si>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</si>
  <si>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</si>
  <si>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</si>
  <si>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</si>
  <si>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</si>
  <si>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</si>
  <si>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</si>
  <si>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</si>
  <si>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</si>
  <si>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</si>
  <si>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</si>
  <si>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</si>
  <si>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</si>
  <si>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</si>
  <si>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</si>
  <si>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</si>
  <si>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</si>
  <si>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</si>
  <si>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</si>
  <si>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</si>
  <si>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</si>
  <si>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</si>
  <si>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</si>
  <si>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</si>
  <si>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</si>
  <si>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</si>
  <si>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</si>
  <si>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</si>
  <si>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</si>
  <si>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</si>
  <si>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</si>
  <si>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</si>
  <si>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</si>
  <si>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</si>
  <si>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</si>
  <si>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</si>
  <si>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</si>
  <si>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</si>
  <si>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</si>
  <si>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</si>
  <si>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</si>
  <si>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</si>
  <si>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</si>
  <si>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</si>
  <si>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</si>
  <si>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</si>
  <si>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</si>
  <si>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</si>
  <si>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</si>
  <si>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</si>
  <si>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</si>
  <si>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</si>
  <si>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</si>
  <si>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</si>
  <si>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</si>
  <si>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</si>
  <si>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</si>
  <si>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</si>
  <si>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</si>
  <si>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</si>
  <si>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</si>
  <si>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</si>
  <si>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</si>
  <si>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</si>
  <si>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</si>
  <si>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</si>
  <si>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</si>
  <si>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</si>
  <si>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</si>
  <si>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</si>
  <si>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</si>
  <si>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</si>
  <si>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</si>
  <si>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</si>
  <si>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</si>
  <si>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</si>
  <si>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</si>
  <si>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</si>
  <si>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</si>
  <si>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</si>
  <si>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</si>
  <si>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</si>
  <si>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</si>
  <si>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</si>
  <si>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</si>
  <si>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</si>
  <si>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</si>
  <si>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</si>
  <si>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</si>
  <si>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</si>
  <si>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</si>
  <si>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</si>
  <si>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</si>
  <si>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</si>
  <si>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</si>
  <si>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</si>
  <si>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</si>
  <si>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</si>
  <si>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</si>
  <si>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</si>
  <si>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</si>
  <si>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</si>
  <si>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</si>
  <si>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</si>
  <si>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</si>
  <si>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</si>
  <si>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</si>
  <si>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</si>
  <si>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</si>
  <si>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</si>
  <si>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</si>
  <si>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</si>
  <si>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</si>
  <si>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</si>
  <si>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</si>
  <si>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</si>
  <si>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</si>
  <si>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</si>
  <si>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</si>
  <si>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</si>
  <si>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</si>
  <si>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</si>
  <si>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</si>
  <si>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</si>
  <si>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</si>
  <si>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</si>
  <si>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</si>
  <si>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</si>
  <si>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</si>
  <si>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</si>
  <si>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</si>
  <si>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</si>
  <si>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</si>
  <si>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</si>
  <si>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</si>
  <si>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</si>
  <si>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</si>
  <si>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</si>
  <si>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</si>
  <si>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</si>
  <si>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</si>
  <si>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</si>
  <si>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</si>
  <si>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</si>
  <si>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</si>
  <si>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</si>
  <si>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</si>
  <si>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</si>
  <si>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</si>
  <si>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</si>
  <si>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</si>
  <si>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</si>
  <si>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</si>
  <si>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</si>
  <si>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</si>
  <si>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</si>
  <si>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</si>
  <si>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</si>
  <si>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</si>
  <si>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</si>
  <si>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</si>
  <si>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</si>
  <si>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</si>
  <si>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</si>
  <si>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</si>
  <si>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</si>
  <si>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</si>
  <si>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</si>
  <si>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</si>
  <si>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</si>
  <si>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</si>
  <si>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</si>
  <si>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</si>
  <si>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</si>
  <si>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</si>
  <si>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</si>
  <si>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</si>
  <si>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</si>
  <si>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</si>
  <si>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</si>
  <si>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</si>
  <si>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</si>
  <si>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</si>
  <si>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</si>
  <si>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</si>
  <si>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</si>
  <si>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</si>
  <si>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</si>
  <si>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</si>
  <si>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</si>
  <si>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</si>
  <si>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</si>
  <si>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</si>
  <si>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</si>
  <si>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</si>
  <si>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</si>
  <si>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</si>
  <si>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</si>
  <si>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</si>
  <si>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</si>
  <si>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</si>
  <si>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</si>
  <si>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</si>
  <si>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</si>
  <si>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</si>
  <si>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</si>
  <si>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</si>
  <si>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</si>
  <si>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</si>
  <si>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</si>
  <si>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</si>
  <si>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</si>
  <si>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</si>
  <si>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</si>
  <si>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</si>
  <si>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</si>
  <si>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</si>
  <si>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</si>
  <si>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</si>
  <si>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</si>
  <si>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</si>
  <si>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</si>
  <si>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</si>
  <si>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</si>
  <si>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</si>
  <si>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</si>
  <si>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</si>
  <si>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</si>
  <si>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</si>
  <si>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</si>
  <si>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</si>
  <si>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</si>
  <si>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</si>
  <si>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</si>
  <si>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</si>
  <si>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</si>
  <si>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</si>
  <si>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</si>
  <si>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</si>
  <si>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</si>
  <si>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</si>
  <si>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</si>
  <si>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</si>
  <si>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</si>
  <si>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</si>
  <si>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</si>
  <si>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</si>
  <si>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</si>
  <si>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</si>
  <si>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</si>
  <si>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</si>
  <si>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</si>
  <si>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</si>
  <si>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</si>
  <si>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</si>
  <si>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</si>
  <si>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</si>
  <si>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</si>
  <si>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</si>
  <si>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</si>
  <si>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</si>
  <si>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</si>
  <si>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</si>
  <si>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</si>
  <si>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</si>
  <si>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</si>
  <si>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</si>
  <si>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</si>
  <si>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</si>
  <si>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</si>
  <si>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</si>
  <si>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</si>
  <si>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</si>
  <si>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</si>
  <si>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</si>
  <si>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</si>
  <si>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</si>
  <si>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</si>
  <si>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</si>
  <si>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</si>
  <si>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</si>
  <si>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</si>
  <si>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</si>
  <si>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</si>
  <si>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</si>
  <si>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</si>
  <si>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</si>
  <si>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</si>
  <si>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</si>
  <si>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</si>
  <si>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</si>
  <si>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</si>
  <si>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</si>
  <si>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</si>
  <si>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</si>
  <si>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</si>
  <si>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</si>
  <si>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</si>
  <si>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</si>
  <si>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</si>
  <si>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</si>
  <si>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</si>
  <si>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</si>
  <si>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</si>
  <si>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</si>
  <si>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</si>
  <si>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</si>
  <si>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</si>
  <si>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</si>
  <si>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</si>
  <si>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</si>
  <si>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</si>
  <si>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</si>
  <si>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</si>
  <si>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</si>
  <si>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</si>
  <si>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</si>
  <si>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</si>
  <si>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</si>
  <si>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</si>
  <si>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</si>
  <si>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</si>
  <si>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</si>
  <si>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</si>
  <si>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</si>
  <si>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</si>
  <si>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</si>
  <si>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</si>
  <si>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</si>
  <si>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</si>
  <si>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</si>
  <si>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</si>
  <si>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</si>
  <si>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</si>
  <si>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</si>
  <si>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</si>
  <si>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</si>
  <si>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</si>
  <si>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</si>
  <si>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</si>
  <si>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</si>
  <si>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</si>
  <si>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</si>
  <si>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</si>
  <si>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</si>
  <si>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</si>
  <si>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</si>
  <si>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</si>
  <si>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</si>
  <si>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</si>
  <si>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</si>
  <si>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</si>
  <si>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</si>
  <si>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</si>
  <si>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</si>
  <si>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</si>
  <si>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</si>
  <si>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</si>
  <si>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</si>
  <si>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</si>
  <si>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</si>
  <si>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</si>
  <si>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</si>
  <si>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</si>
  <si>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</si>
  <si>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</si>
  <si>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</si>
  <si>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</si>
  <si>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</si>
  <si>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</si>
  <si>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</si>
  <si>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</si>
  <si>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</si>
  <si>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</si>
  <si>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</si>
  <si>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</si>
  <si>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</si>
  <si>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</si>
  <si>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</si>
  <si>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</si>
  <si>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</si>
  <si>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</si>
  <si>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</si>
  <si>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</si>
  <si>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</si>
  <si>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</si>
  <si>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</si>
  <si>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</si>
  <si>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</si>
  <si>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</si>
  <si>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</si>
  <si>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</si>
  <si>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</si>
  <si>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</si>
  <si>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</si>
  <si>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</si>
  <si>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</si>
  <si>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</si>
  <si>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</si>
  <si>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</si>
  <si>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</si>
  <si>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</si>
  <si>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</si>
  <si>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</si>
  <si>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</si>
  <si>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</si>
  <si>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</si>
  <si>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</si>
  <si>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</si>
  <si>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</si>
  <si>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</si>
  <si>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</si>
  <si>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</si>
  <si>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</si>
  <si>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</si>
  <si>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</si>
  <si>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</si>
  <si>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</si>
  <si>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</si>
  <si>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</si>
  <si>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</si>
  <si>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</si>
  <si>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</si>
  <si>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</si>
  <si>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</si>
  <si>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</si>
  <si>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</si>
  <si>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</si>
  <si>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</si>
  <si>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</si>
  <si>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</si>
  <si>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</si>
  <si>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</si>
  <si>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</si>
  <si>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</si>
  <si>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</si>
  <si>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</si>
  <si>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</si>
  <si>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</si>
  <si>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</si>
  <si>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</si>
  <si>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</si>
  <si>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</si>
  <si>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</si>
  <si>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</si>
  <si>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</si>
  <si>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</si>
  <si>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</si>
  <si>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</si>
  <si>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</si>
  <si>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</si>
  <si>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</si>
  <si>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</si>
  <si>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</si>
  <si>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</si>
  <si>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</si>
  <si>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</si>
  <si>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</si>
  <si>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</si>
  <si>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</si>
  <si>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</si>
  <si>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</si>
  <si>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</si>
  <si>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</si>
  <si>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</si>
  <si>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</si>
  <si>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</si>
  <si>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</si>
  <si>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</si>
  <si>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</si>
  <si>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</si>
  <si>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</si>
  <si>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</si>
  <si>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</si>
  <si>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</si>
  <si>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</si>
  <si>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</si>
  <si>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</si>
  <si>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</si>
  <si>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</si>
  <si>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</si>
  <si>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</si>
  <si>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</si>
  <si>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</si>
  <si>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</si>
  <si>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</si>
  <si>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</si>
  <si>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</si>
  <si>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</si>
  <si>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</si>
  <si>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</si>
  <si>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</si>
  <si>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</si>
  <si>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</si>
  <si>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</si>
  <si>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</si>
  <si>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</si>
  <si>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</si>
  <si>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</si>
  <si>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</si>
  <si>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</si>
  <si>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</si>
  <si>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</si>
  <si>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</si>
  <si>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</si>
  <si>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</si>
  <si>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</si>
  <si>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</si>
  <si>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</si>
  <si>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</si>
  <si>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</si>
  <si>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</si>
  <si>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</si>
  <si>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</si>
  <si>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</si>
  <si>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</si>
  <si>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</si>
  <si>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</si>
  <si>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</si>
  <si>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</si>
  <si>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</si>
  <si>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</si>
  <si>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</si>
  <si>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</si>
  <si>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</si>
  <si>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</si>
  <si>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</si>
  <si>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</si>
  <si>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</si>
  <si>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</si>
  <si>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</si>
  <si>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</si>
  <si>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</si>
  <si>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</si>
  <si>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</si>
  <si>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</si>
  <si>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</si>
  <si>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</si>
  <si>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</si>
  <si>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</si>
  <si>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</si>
  <si>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</si>
  <si>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</si>
  <si>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</si>
  <si>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</si>
  <si>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</si>
  <si>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</si>
  <si>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</si>
  <si>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</si>
  <si>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</si>
  <si>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</si>
  <si>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</si>
  <si>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</si>
  <si>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</si>
  <si>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</si>
  <si>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</si>
  <si>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</si>
  <si>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</si>
  <si>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</si>
  <si>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</si>
  <si>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</si>
  <si>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</si>
  <si>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</si>
  <si>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</si>
  <si>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</si>
  <si>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</si>
  <si>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</si>
  <si>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</si>
  <si>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</si>
  <si>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</si>
  <si>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</si>
  <si>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</si>
  <si>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</si>
  <si>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</si>
  <si>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</si>
  <si>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</si>
  <si>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</si>
  <si>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</si>
  <si>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</si>
  <si>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</si>
  <si>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</si>
  <si>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</si>
  <si>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</si>
  <si>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</si>
  <si>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</si>
  <si>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</si>
  <si>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</si>
  <si>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</si>
  <si>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</si>
  <si>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</si>
  <si>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</si>
  <si>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</si>
  <si>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</si>
  <si>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</si>
  <si>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</si>
  <si>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</si>
  <si>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</si>
  <si>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</si>
  <si>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</si>
  <si>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</si>
  <si>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</si>
  <si>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</si>
  <si>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</si>
  <si>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</si>
  <si>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</si>
  <si>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</si>
  <si>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</si>
  <si>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</si>
  <si>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</si>
  <si>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</si>
  <si>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</si>
  <si>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</si>
  <si>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</si>
  <si>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</si>
  <si>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</si>
  <si>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</si>
  <si>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</si>
  <si>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</si>
  <si>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</si>
  <si>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</si>
  <si>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</si>
  <si>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</si>
  <si>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</si>
  <si>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</si>
  <si>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</si>
  <si>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</si>
  <si>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</si>
  <si>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</si>
  <si>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</si>
  <si>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</si>
  <si>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</si>
  <si>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</si>
  <si>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</si>
  <si>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</si>
  <si>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</si>
  <si>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</si>
  <si>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</si>
  <si>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</si>
  <si>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</si>
  <si>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</si>
  <si>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</si>
  <si>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</si>
  <si>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</si>
  <si>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</si>
  <si>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</si>
  <si>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</si>
  <si>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</si>
  <si>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</si>
  <si>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</si>
  <si>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</si>
  <si>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</si>
  <si>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</si>
  <si>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</si>
  <si>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</si>
  <si>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</si>
  <si>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</si>
  <si>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</si>
  <si>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</si>
  <si>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</si>
  <si>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</si>
  <si>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</si>
  <si>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</si>
  <si>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</si>
  <si>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</si>
  <si>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</si>
  <si>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</si>
  <si>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</si>
  <si>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</si>
  <si>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</si>
  <si>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</si>
  <si>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</si>
  <si>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</si>
  <si>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</si>
  <si>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</si>
  <si>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</si>
  <si>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</si>
  <si>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</si>
  <si>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</si>
  <si>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</si>
  <si>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</si>
  <si>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</si>
  <si>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</si>
  <si>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</si>
  <si>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</si>
  <si>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</si>
  <si>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</si>
  <si>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</si>
  <si>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</si>
  <si>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</si>
  <si>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</si>
  <si>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</si>
  <si>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</si>
  <si>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</si>
  <si>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</si>
  <si>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</si>
  <si>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</si>
  <si>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</si>
  <si>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</si>
  <si>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</si>
  <si>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</si>
  <si>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</si>
  <si>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</si>
  <si>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</si>
  <si>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</si>
  <si>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</si>
  <si>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</si>
  <si>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</si>
  <si>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</si>
  <si>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</si>
  <si>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</si>
  <si>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</si>
  <si>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</si>
  <si>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</si>
  <si>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</si>
  <si>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</si>
  <si>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</si>
  <si>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</si>
  <si>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</si>
  <si>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</si>
  <si>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</si>
  <si>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</si>
  <si>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</si>
  <si>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</si>
  <si>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</si>
  <si>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</si>
  <si>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</si>
  <si>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</si>
  <si>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</si>
  <si>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</si>
  <si>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</si>
  <si>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</si>
  <si>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</si>
  <si>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</si>
  <si>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</si>
  <si>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</si>
  <si>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</si>
  <si>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</si>
  <si>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</si>
  <si>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</si>
  <si>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</si>
  <si>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</si>
  <si>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</si>
  <si>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</si>
  <si>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</si>
  <si>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</si>
  <si>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</si>
  <si>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</si>
  <si>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</si>
  <si>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</si>
  <si>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</si>
  <si>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</si>
  <si>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</si>
  <si>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</si>
  <si>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</si>
  <si>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</si>
  <si>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</si>
  <si>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</si>
  <si>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</si>
  <si>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</si>
  <si>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</si>
  <si>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</si>
  <si>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</si>
  <si>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</si>
  <si>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</si>
  <si>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</si>
  <si>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</si>
  <si>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</si>
  <si>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</si>
  <si>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</si>
  <si>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</si>
  <si>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</si>
  <si>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</si>
  <si>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</si>
  <si>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</si>
  <si>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</si>
  <si>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</si>
  <si>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</si>
  <si>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</si>
  <si>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</si>
  <si>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</si>
  <si>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</si>
  <si>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</si>
  <si>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</si>
  <si>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</si>
  <si>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</si>
  <si>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</si>
  <si>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</si>
  <si>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</si>
  <si>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</si>
  <si>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</si>
  <si>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</si>
  <si>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</si>
  <si>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</si>
  <si>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</si>
  <si>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</si>
  <si>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</si>
  <si>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</si>
  <si>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</si>
  <si>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</si>
  <si>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</si>
  <si>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</si>
  <si>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</si>
  <si>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</si>
  <si>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</si>
  <si>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</si>
  <si>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</si>
  <si>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</si>
  <si>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</si>
  <si>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</si>
  <si>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</si>
  <si>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</si>
  <si>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</si>
  <si>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</si>
  <si>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</si>
  <si>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</si>
  <si>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</si>
  <si>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</si>
  <si>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</si>
  <si>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</si>
  <si>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</si>
  <si>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</si>
  <si>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</si>
  <si>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</si>
  <si>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</si>
  <si>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</si>
  <si>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</si>
  <si>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</si>
  <si>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</si>
  <si>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</si>
  <si>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</si>
  <si>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</si>
  <si>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</si>
  <si>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</si>
  <si>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</si>
  <si>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</si>
  <si>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</si>
  <si>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</si>
  <si>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</si>
  <si>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</si>
  <si>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</si>
  <si>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</si>
  <si>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</si>
  <si>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</si>
  <si>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</si>
  <si>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</si>
  <si>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</si>
  <si>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</si>
  <si>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</si>
  <si>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</si>
  <si>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</si>
  <si>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</si>
  <si>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</si>
  <si>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</si>
  <si>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</si>
  <si>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</si>
  <si>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</si>
  <si>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</si>
  <si>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</si>
  <si>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</si>
  <si>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</si>
  <si>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</si>
  <si>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</si>
  <si>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</si>
  <si>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</si>
  <si>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</si>
  <si>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</si>
  <si>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</si>
  <si>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</si>
  <si>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</si>
  <si>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</si>
  <si>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</si>
  <si>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</si>
  <si>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</si>
  <si>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</si>
  <si>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</si>
  <si>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</si>
  <si>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</si>
  <si>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</si>
  <si>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</si>
  <si>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</si>
  <si>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</si>
  <si>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</si>
  <si>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</si>
  <si>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</si>
  <si>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</si>
  <si>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</si>
  <si>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</si>
  <si>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</si>
  <si>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</si>
  <si>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</si>
  <si>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</si>
  <si>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</si>
  <si>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</si>
  <si>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</si>
  <si>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</si>
  <si>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</si>
  <si>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</si>
  <si>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</si>
  <si>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</si>
  <si>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</si>
  <si>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</si>
  <si>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</si>
  <si>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</si>
  <si>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</si>
  <si>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</si>
  <si>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</si>
  <si>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</si>
  <si>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</si>
  <si>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</si>
  <si>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</si>
  <si>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</si>
  <si>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</si>
  <si>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</si>
  <si>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</si>
  <si>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</si>
  <si>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</si>
  <si>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</si>
  <si>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</si>
  <si>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</si>
  <si>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</si>
  <si>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</si>
  <si>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</si>
  <si>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</si>
  <si>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</si>
  <si>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</si>
  <si>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</si>
  <si>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</si>
  <si>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</si>
  <si>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</si>
  <si>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</si>
  <si>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</si>
  <si>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</si>
  <si>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</si>
  <si>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</si>
  <si>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</si>
  <si>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</si>
  <si>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</si>
  <si>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</si>
  <si>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</si>
  <si>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</si>
  <si>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</si>
  <si>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</si>
  <si>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</si>
  <si>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</si>
  <si>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</si>
  <si>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</si>
  <si>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</si>
  <si>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</si>
  <si>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</si>
  <si>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</si>
  <si>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</si>
  <si>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</si>
  <si>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</si>
  <si>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</si>
  <si>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</si>
  <si>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</si>
  <si>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</si>
  <si>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</si>
  <si>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</si>
  <si>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</si>
  <si>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</si>
  <si>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</si>
  <si>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</si>
  <si>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</si>
  <si>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</si>
  <si>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</si>
  <si>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</si>
  <si>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</si>
  <si>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</si>
  <si>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</si>
  <si>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</si>
  <si>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</si>
  <si>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</si>
  <si>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</si>
  <si>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</si>
  <si>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</si>
  <si>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</si>
  <si>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</si>
  <si>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</si>
  <si>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</si>
  <si>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</si>
  <si>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</si>
  <si>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</si>
  <si>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</si>
  <si>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</si>
  <si>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</si>
  <si>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</si>
  <si>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</si>
  <si>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</si>
  <si>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</si>
  <si>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</si>
  <si>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</si>
  <si>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</si>
  <si>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</si>
  <si>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</si>
  <si>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</si>
  <si>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</si>
  <si>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</si>
  <si>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</si>
  <si>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</si>
  <si>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</si>
  <si>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</si>
  <si>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</si>
  <si>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</si>
  <si>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</si>
  <si>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</si>
  <si>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</si>
  <si>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</si>
  <si>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</si>
  <si>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</si>
  <si>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</si>
  <si>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</si>
  <si>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</si>
  <si>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</si>
  <si>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</si>
  <si>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</si>
  <si>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</si>
  <si>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</si>
  <si>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</si>
  <si>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</si>
  <si>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</si>
  <si>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</si>
  <si>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</si>
  <si>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</si>
  <si>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</si>
  <si>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</si>
  <si>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</si>
  <si>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</si>
  <si>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</si>
  <si>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</si>
  <si>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</si>
  <si>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</si>
  <si>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</si>
  <si>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</si>
  <si>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</si>
  <si>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</si>
  <si>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</si>
  <si>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</si>
  <si>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</si>
  <si>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</si>
  <si>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</si>
  <si>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</si>
  <si>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</si>
  <si>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</si>
  <si>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</si>
  <si>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</si>
  <si>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</si>
  <si>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</si>
  <si>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</si>
  <si>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</si>
  <si>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</si>
  <si>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</si>
  <si>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</si>
  <si>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</si>
  <si>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</si>
  <si>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</si>
  <si>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</si>
  <si>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</si>
  <si>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</si>
  <si>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</si>
  <si>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</si>
  <si>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</si>
  <si>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</si>
  <si>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</si>
  <si>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</si>
  <si>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</si>
  <si>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</si>
  <si>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</si>
  <si>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</si>
  <si>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</si>
  <si>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</si>
  <si>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</si>
  <si>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</si>
  <si>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</si>
  <si>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</si>
  <si>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</si>
  <si>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</si>
  <si>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</si>
  <si>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</si>
  <si>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</si>
  <si>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</si>
  <si>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</si>
  <si>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</si>
  <si>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</si>
  <si>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</si>
  <si>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</si>
  <si>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</si>
  <si>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</si>
  <si>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</si>
  <si>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</si>
  <si>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</si>
  <si>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</si>
  <si>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</si>
  <si>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</si>
  <si>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</si>
  <si>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</si>
  <si>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</si>
  <si>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</si>
  <si>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</si>
  <si>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</si>
  <si>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</si>
  <si>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</si>
  <si>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</si>
  <si>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</si>
  <si>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</si>
  <si>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</si>
  <si>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</si>
  <si>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</si>
  <si>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</si>
  <si>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</si>
  <si>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</si>
  <si>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</si>
  <si>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</si>
  <si>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</si>
  <si>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</si>
  <si>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</si>
  <si>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</si>
  <si>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</si>
  <si>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</si>
  <si>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</si>
  <si>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</si>
  <si>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</si>
  <si>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</si>
  <si>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</si>
  <si>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</si>
  <si>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</si>
  <si>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</si>
  <si>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</si>
  <si>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</si>
  <si>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</si>
  <si>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</si>
  <si>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</si>
  <si>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</si>
  <si>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</si>
  <si>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</si>
  <si>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</si>
  <si>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</si>
  <si>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</si>
  <si>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</si>
  <si>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</si>
  <si>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</si>
  <si>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</si>
  <si>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</si>
  <si>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</si>
  <si>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</si>
  <si>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</si>
  <si>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</si>
  <si>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</si>
  <si>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</si>
  <si>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</si>
  <si>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</si>
  <si>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</si>
  <si>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</si>
  <si>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</si>
  <si>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</si>
  <si>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</si>
  <si>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</si>
  <si>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</si>
  <si>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</si>
  <si>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</si>
  <si>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</si>
  <si>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</si>
  <si>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</si>
  <si>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</si>
  <si>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</si>
  <si>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</si>
  <si>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</si>
  <si>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</si>
  <si>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</si>
  <si>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</si>
  <si>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</si>
  <si>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</si>
  <si>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</si>
  <si>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</si>
  <si>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</si>
  <si>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</si>
  <si>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</si>
  <si>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</si>
  <si>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</si>
  <si>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</si>
  <si>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</si>
  <si>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</si>
  <si>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</si>
  <si>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</si>
  <si>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</si>
  <si>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</si>
  <si>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</si>
  <si>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</si>
  <si>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</si>
  <si>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</si>
  <si>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</si>
  <si>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</si>
  <si>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</si>
  <si>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</si>
  <si>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</si>
  <si>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</si>
  <si>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</si>
  <si>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</si>
  <si>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</si>
  <si>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</si>
  <si>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</si>
  <si>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</si>
  <si>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</si>
  <si>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</si>
  <si>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</si>
  <si>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</si>
  <si>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</si>
  <si>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</si>
  <si>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</si>
  <si>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</si>
  <si>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</si>
  <si>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</si>
  <si>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</si>
  <si>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</si>
  <si>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</si>
  <si>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</si>
  <si>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</si>
  <si>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</si>
  <si>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</si>
  <si>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</si>
  <si>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</si>
  <si>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</si>
  <si>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</si>
  <si>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</si>
  <si>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</si>
  <si>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</si>
  <si>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</si>
  <si>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</si>
  <si>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</si>
  <si>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</si>
  <si>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</si>
  <si>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</si>
  <si>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</si>
  <si>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</si>
  <si>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</si>
  <si>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</si>
  <si>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</si>
  <si>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</si>
  <si>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</si>
  <si>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</si>
  <si>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</si>
  <si>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</si>
  <si>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</si>
  <si>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</si>
  <si>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</si>
  <si>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</si>
  <si>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</si>
  <si>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</si>
  <si>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</si>
  <si>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</si>
  <si>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</si>
  <si>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</si>
  <si>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</si>
  <si>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</si>
  <si>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</si>
  <si>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</si>
  <si>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</si>
  <si>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</si>
  <si>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</si>
  <si>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</si>
  <si>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</si>
  <si>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</si>
  <si>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</si>
  <si>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</si>
  <si>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</si>
  <si>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</si>
  <si>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</si>
  <si>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</si>
  <si>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</si>
  <si>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</si>
  <si>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</si>
  <si>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</si>
  <si>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</si>
  <si>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</si>
  <si>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</si>
  <si>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</si>
  <si>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</si>
  <si>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</si>
  <si>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</si>
  <si>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</si>
  <si>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</si>
  <si>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</si>
  <si>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</si>
  <si>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</si>
  <si>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</si>
  <si>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</si>
  <si>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</si>
  <si>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</si>
  <si>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</si>
  <si>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</si>
  <si>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</si>
  <si>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</si>
  <si>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</si>
  <si>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</si>
  <si>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</si>
  <si>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</si>
  <si>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</si>
  <si>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</si>
  <si>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</si>
  <si>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</si>
  <si>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</si>
  <si>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</si>
  <si>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</si>
  <si>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</si>
  <si>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</si>
  <si>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</si>
  <si>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</si>
  <si>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</si>
  <si>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</si>
  <si>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</si>
  <si>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</si>
  <si>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</si>
  <si>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</si>
  <si>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</si>
  <si>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</si>
  <si>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</si>
  <si>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</si>
  <si>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</si>
  <si>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</si>
  <si>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</si>
  <si>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</si>
  <si>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</si>
  <si>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</si>
  <si>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</si>
  <si>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</si>
  <si>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</si>
  <si>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</si>
  <si>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</si>
  <si>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</si>
  <si>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</si>
  <si>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</si>
  <si>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</si>
  <si>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</si>
  <si>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</si>
  <si>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</si>
  <si>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</si>
  <si>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</si>
  <si>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</si>
  <si>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</si>
  <si>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</si>
  <si>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</si>
  <si>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</si>
  <si>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</si>
  <si>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</si>
  <si>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</si>
  <si>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</si>
  <si>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</si>
  <si>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</si>
  <si>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</si>
  <si>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</si>
  <si>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</si>
  <si>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</si>
  <si>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</si>
  <si>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</si>
  <si>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</si>
  <si>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</si>
  <si>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</si>
  <si>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</si>
  <si>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</si>
  <si>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</si>
  <si>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</si>
  <si>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</si>
  <si>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</si>
  <si>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</si>
  <si>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</si>
  <si>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</si>
  <si>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</si>
  <si>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</si>
  <si>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</si>
  <si>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</si>
  <si>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</si>
  <si>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</si>
  <si>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</si>
  <si>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</si>
  <si>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</si>
  <si>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</si>
  <si>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</si>
  <si>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</si>
  <si>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</si>
  <si>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</si>
  <si>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</si>
  <si>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</si>
  <si>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</si>
  <si>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</si>
  <si>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</si>
  <si>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</si>
  <si>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</si>
  <si>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</si>
  <si>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</si>
  <si>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</si>
  <si>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</si>
  <si>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</si>
  <si>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</si>
  <si>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</si>
  <si>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</si>
  <si>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</si>
  <si>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</si>
  <si>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</si>
  <si>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</si>
  <si>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</si>
  <si>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</si>
  <si>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</si>
  <si>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</si>
  <si>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</si>
  <si>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</si>
  <si>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</si>
  <si>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</si>
  <si>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</si>
  <si>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</si>
  <si>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</si>
  <si>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</si>
  <si>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</si>
  <si>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</si>
  <si>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</si>
  <si>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</si>
  <si>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</si>
  <si>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</si>
  <si>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</si>
  <si>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</si>
  <si>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</si>
  <si>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</si>
  <si>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</si>
  <si>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</si>
  <si>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</si>
  <si>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</si>
  <si>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</si>
  <si>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</si>
  <si>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</si>
  <si>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</si>
  <si>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</si>
  <si>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</si>
  <si>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</si>
  <si>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</si>
  <si>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</si>
  <si>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</si>
  <si>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</si>
  <si>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</si>
  <si>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</si>
  <si>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</si>
  <si>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</si>
  <si>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</si>
  <si>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</si>
  <si>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</si>
  <si>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</si>
  <si>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</si>
  <si>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</si>
  <si>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</si>
  <si>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</si>
  <si>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</si>
  <si>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</si>
  <si>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</si>
  <si>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</si>
  <si>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</si>
  <si>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</si>
  <si>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</si>
  <si>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</si>
  <si>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</si>
  <si>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</si>
  <si>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</si>
  <si>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</si>
  <si>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</si>
  <si>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</si>
  <si>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</si>
  <si>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</si>
  <si>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</si>
  <si>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</si>
  <si>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</si>
  <si>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</si>
  <si>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</si>
  <si>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</si>
  <si>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</si>
  <si>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</si>
  <si>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</si>
  <si>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</si>
  <si>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</si>
  <si>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</si>
  <si>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</si>
  <si>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</si>
  <si>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</si>
  <si>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</si>
  <si>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</si>
  <si>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</si>
  <si>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</si>
  <si>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</si>
  <si>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</si>
  <si>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</si>
  <si>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</si>
  <si>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</si>
  <si>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</si>
  <si>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</si>
  <si>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</si>
  <si>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</si>
  <si>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</si>
  <si>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</si>
  <si>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</si>
  <si>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</si>
  <si>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</si>
  <si>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</si>
  <si>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</si>
  <si>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</si>
  <si>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</si>
  <si>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</si>
  <si>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</si>
  <si>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</si>
  <si>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</si>
  <si>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</si>
  <si>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</si>
  <si>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</si>
  <si>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</si>
  <si>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</si>
  <si>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</si>
  <si>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</si>
  <si>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</si>
  <si>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</si>
  <si>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</si>
  <si>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</si>
  <si>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</si>
  <si>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</si>
  <si>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</si>
  <si>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</si>
  <si>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</si>
  <si>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</si>
  <si>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</si>
  <si>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</si>
  <si>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</si>
  <si>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</si>
  <si>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</si>
  <si>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</si>
  <si>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</si>
  <si>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</si>
  <si>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</si>
  <si>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</si>
  <si>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</si>
  <si>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</si>
  <si>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</si>
  <si>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</si>
  <si>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</si>
  <si>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</si>
  <si>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</si>
  <si>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</si>
  <si>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</si>
  <si>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</si>
  <si>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</si>
  <si>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</si>
  <si>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</si>
  <si>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</si>
  <si>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</si>
  <si>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</si>
  <si>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</si>
  <si>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</si>
  <si>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</si>
  <si>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</si>
  <si>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</si>
  <si>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</si>
  <si>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</si>
  <si>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</si>
  <si>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</si>
  <si>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</si>
  <si>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</si>
  <si>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</si>
  <si>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</si>
  <si>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</si>
  <si>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</si>
  <si>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</si>
  <si>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</si>
  <si>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</si>
  <si>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</si>
  <si>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</si>
  <si>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</si>
  <si>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</si>
  <si>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</si>
  <si>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</si>
  <si>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</si>
  <si>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</si>
  <si>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</si>
  <si>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</si>
  <si>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</si>
  <si>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</si>
  <si>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</si>
  <si>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</si>
  <si>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</si>
  <si>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</si>
  <si>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</si>
  <si>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</si>
  <si>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</si>
  <si>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</si>
  <si>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</si>
  <si>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</si>
  <si>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</si>
  <si>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</si>
  <si>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</si>
  <si>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</si>
  <si>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</si>
  <si>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</si>
  <si>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</si>
  <si>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</si>
  <si>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</si>
  <si>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</si>
  <si>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</si>
  <si>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</si>
  <si>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</si>
  <si>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</si>
  <si>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</si>
  <si>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</si>
  <si>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</si>
  <si>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</si>
  <si>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</si>
  <si>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</si>
  <si>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</si>
  <si>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</si>
  <si>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</si>
  <si>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</si>
  <si>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</si>
  <si>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</si>
  <si>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</si>
  <si>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</si>
  <si>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</si>
  <si>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</si>
  <si>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</si>
  <si>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</si>
  <si>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</si>
  <si>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</si>
  <si>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</si>
  <si>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</si>
  <si>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</si>
  <si>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</si>
  <si>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</si>
  <si>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</si>
  <si>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</si>
  <si>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</si>
  <si>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</si>
  <si>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</si>
  <si>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</si>
  <si>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</si>
  <si>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</si>
  <si>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</si>
  <si>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</si>
  <si>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</si>
  <si>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</si>
  <si>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</si>
  <si>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</si>
  <si>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</si>
  <si>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</si>
  <si>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</si>
  <si>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</si>
  <si>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</si>
  <si>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</si>
  <si>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</si>
  <si>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</si>
  <si>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</si>
  <si>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</si>
  <si>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</si>
  <si>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</si>
  <si>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</si>
  <si>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</si>
  <si>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</si>
  <si>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</si>
  <si>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</si>
  <si>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</si>
  <si>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</si>
  <si>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</si>
  <si>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</si>
  <si>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</si>
  <si>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</si>
  <si>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</si>
  <si>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</si>
  <si>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</si>
  <si>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</si>
  <si>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</si>
  <si>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</si>
  <si>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</si>
  <si>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</si>
  <si>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</si>
  <si>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</si>
  <si>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</si>
  <si>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</si>
  <si>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</si>
  <si>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</si>
  <si>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</si>
  <si>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</si>
  <si>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</si>
  <si>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</si>
  <si>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</si>
  <si>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</si>
  <si>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</si>
  <si>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</si>
  <si>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</si>
  <si>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</si>
  <si>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</si>
  <si>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</si>
  <si>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</si>
  <si>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</si>
  <si>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</si>
  <si>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</si>
  <si>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</si>
  <si>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</si>
  <si>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</si>
  <si>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</si>
  <si>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</si>
  <si>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</si>
  <si>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</si>
  <si>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</si>
  <si>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</si>
  <si>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</si>
  <si>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</si>
  <si>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</si>
  <si>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</si>
  <si>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</si>
  <si>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</si>
  <si>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</si>
  <si>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</si>
  <si>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</si>
  <si>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</si>
  <si>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</si>
  <si>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</si>
  <si>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</si>
  <si>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</si>
  <si>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</si>
  <si>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</si>
  <si>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</si>
  <si>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</si>
  <si>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</si>
  <si>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</si>
  <si>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</si>
  <si>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</si>
  <si>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</si>
  <si>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</si>
  <si>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</si>
  <si>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</si>
  <si>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</si>
  <si>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</si>
  <si>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</si>
  <si>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</si>
  <si>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</si>
  <si>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</si>
  <si>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</si>
  <si>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</si>
  <si>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</si>
  <si>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</si>
  <si>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</si>
  <si>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</si>
  <si>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</si>
  <si>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</si>
  <si>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</si>
  <si>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</si>
  <si>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</si>
  <si>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</si>
  <si>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</si>
  <si>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</si>
  <si>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</si>
  <si>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</si>
  <si>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</si>
  <si>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</si>
  <si>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</si>
  <si>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</si>
  <si>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</si>
  <si>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</si>
  <si>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</si>
  <si>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</si>
  <si>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</si>
  <si>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</si>
  <si>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</si>
  <si>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</si>
  <si>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</si>
  <si>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</si>
  <si>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</si>
  <si>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</si>
  <si>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</si>
  <si>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</si>
  <si>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</si>
  <si>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</si>
  <si>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</si>
  <si>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</si>
  <si>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</si>
  <si>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</si>
  <si>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</si>
  <si>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</si>
  <si>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</si>
  <si>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</si>
  <si>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</si>
  <si>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</si>
  <si>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</si>
  <si>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</si>
  <si>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</si>
  <si>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</si>
  <si>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</si>
  <si>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</si>
  <si>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</si>
  <si>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</si>
  <si>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</si>
  <si>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</si>
  <si>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</si>
  <si>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</si>
  <si>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</si>
  <si>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</si>
  <si>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</si>
  <si>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</si>
  <si>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</si>
  <si>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</si>
  <si>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</si>
  <si>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</si>
  <si>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</si>
  <si>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</si>
  <si>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</si>
  <si>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</si>
  <si>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</si>
  <si>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</si>
  <si>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</si>
  <si>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</si>
  <si>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</si>
  <si>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</si>
  <si>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</si>
  <si>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</si>
  <si>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</si>
  <si>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</si>
  <si>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</si>
  <si>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</si>
  <si>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</si>
  <si>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</si>
  <si>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</si>
  <si>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</si>
  <si>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</si>
  <si>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</si>
  <si>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</si>
  <si>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</si>
  <si>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</si>
  <si>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</si>
  <si>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</si>
  <si>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</si>
  <si>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</si>
  <si>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</si>
  <si>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</si>
  <si>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</si>
  <si>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</si>
  <si>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</si>
  <si>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</si>
  <si>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</si>
  <si>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</si>
  <si>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</si>
  <si>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</si>
  <si>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</si>
  <si>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</si>
  <si>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</si>
  <si>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</si>
  <si>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</si>
  <si>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</si>
  <si>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</si>
  <si>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</si>
  <si>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</si>
  <si>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</si>
  <si>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</si>
  <si>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</si>
  <si>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</si>
  <si>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</si>
  <si>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</si>
  <si>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</si>
  <si>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</si>
  <si>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</si>
  <si>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</si>
  <si>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</si>
  <si>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</si>
  <si>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</si>
  <si>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</si>
  <si>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</si>
  <si>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</si>
  <si>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</si>
  <si>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</si>
  <si>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</si>
  <si>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</si>
  <si>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</si>
  <si>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</si>
  <si>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</si>
  <si>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</si>
  <si>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</si>
  <si>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</si>
  <si>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</si>
  <si>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</si>
  <si>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</si>
  <si>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</si>
  <si>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</si>
  <si>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</si>
  <si>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</si>
  <si>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</si>
  <si>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</si>
  <si>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</si>
  <si>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</si>
  <si>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</si>
  <si>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</si>
  <si>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</si>
  <si>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</si>
  <si>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</si>
  <si>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</si>
  <si>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</si>
  <si>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</si>
  <si>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</si>
  <si>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</si>
  <si>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</si>
  <si>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</si>
  <si>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</si>
  <si>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</si>
  <si>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</si>
  <si>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</si>
  <si>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</si>
  <si>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</si>
  <si>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</si>
  <si>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</si>
  <si>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</si>
  <si>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</si>
  <si>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</si>
  <si>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</si>
  <si>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</si>
  <si>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</si>
  <si>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</si>
  <si>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</si>
  <si>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</si>
  <si>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</si>
  <si>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</si>
  <si>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</si>
  <si>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</si>
  <si>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</si>
  <si>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</si>
  <si>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</si>
  <si>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</si>
  <si>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</si>
  <si>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</si>
  <si>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</si>
  <si>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</si>
  <si>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</si>
  <si>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</si>
  <si>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</si>
  <si>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</si>
  <si>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</si>
  <si>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</si>
  <si>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</si>
  <si>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</si>
  <si>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</si>
  <si>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</si>
  <si>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</si>
  <si>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</si>
  <si>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</si>
  <si>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</si>
  <si>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</si>
  <si>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</si>
  <si>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</si>
  <si>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</si>
  <si>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</si>
  <si>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</si>
  <si>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</si>
  <si>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</si>
  <si>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</si>
  <si>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</si>
  <si>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</si>
  <si>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</si>
  <si>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</si>
  <si>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</si>
  <si>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</si>
  <si>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</si>
  <si>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</si>
  <si>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</si>
  <si>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</si>
  <si>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</si>
  <si>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</si>
  <si>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</si>
  <si>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</si>
  <si>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</si>
  <si>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</si>
  <si>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</si>
  <si>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</si>
  <si>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</si>
  <si>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</si>
  <si>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</si>
  <si>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</si>
  <si>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</si>
  <si>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</si>
  <si>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</si>
  <si>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</si>
  <si>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</si>
  <si>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</si>
  <si>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</si>
  <si>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</si>
  <si>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</si>
  <si>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</si>
  <si>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</si>
  <si>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</si>
  <si>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</si>
  <si>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</si>
  <si>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</si>
  <si>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</si>
  <si>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</si>
  <si>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</si>
  <si>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</si>
  <si>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</si>
  <si>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</si>
  <si>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</si>
  <si>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</si>
  <si>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</si>
  <si>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</si>
  <si>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</si>
  <si>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</si>
  <si>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</si>
  <si>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</si>
  <si>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</si>
  <si>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</si>
  <si>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</si>
  <si>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</si>
  <si>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</si>
  <si>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</si>
  <si>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</si>
  <si>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</si>
  <si>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</si>
  <si>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</si>
  <si>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</si>
  <si>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</si>
  <si>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</si>
  <si>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</si>
  <si>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</si>
  <si>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</si>
  <si>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</si>
  <si>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</si>
  <si>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</si>
  <si>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</si>
  <si>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</si>
  <si>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</si>
  <si>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</si>
  <si>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</si>
  <si>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</si>
  <si>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</si>
  <si>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</si>
  <si>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</si>
  <si>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</si>
  <si>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</si>
  <si>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</si>
  <si>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</si>
  <si>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</si>
  <si>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</si>
  <si>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</si>
  <si>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</si>
  <si>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</si>
  <si>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</si>
  <si>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</si>
  <si>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</si>
  <si>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</si>
  <si>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</si>
  <si>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</si>
  <si>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</si>
  <si>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</si>
  <si>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</si>
  <si>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</si>
  <si>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</si>
  <si>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</si>
  <si>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</si>
  <si>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</si>
  <si>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</si>
  <si>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</si>
  <si>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</si>
  <si>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</si>
  <si>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</si>
  <si>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</si>
  <si>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</si>
  <si>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</si>
  <si>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</si>
  <si>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</si>
  <si>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</si>
  <si>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</si>
  <si>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</si>
  <si>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</si>
  <si>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</si>
  <si>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</si>
  <si>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</si>
  <si>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</si>
  <si>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</si>
  <si>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</si>
  <si>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</si>
  <si>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</si>
  <si>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</si>
  <si>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</si>
  <si>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</si>
  <si>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</si>
  <si>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</si>
  <si>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</si>
  <si>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</si>
  <si>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</si>
  <si>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</si>
  <si>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</si>
  <si>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</si>
  <si>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</si>
  <si>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</si>
  <si>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</si>
  <si>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</si>
  <si>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</si>
  <si>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</si>
  <si>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</si>
  <si>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</si>
  <si>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</si>
  <si>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</si>
  <si>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</si>
  <si>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</si>
  <si>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</si>
  <si>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</si>
  <si>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</si>
  <si>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</si>
  <si>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</si>
  <si>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</si>
  <si>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</si>
  <si>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</si>
  <si>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</si>
  <si>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</si>
  <si>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</si>
  <si>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</si>
  <si>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</si>
  <si>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</si>
  <si>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</si>
  <si>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</si>
  <si>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</si>
  <si>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</si>
  <si>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</si>
  <si>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</si>
  <si>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</si>
  <si>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</si>
  <si>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</si>
  <si>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</si>
  <si>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</si>
  <si>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</si>
  <si>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</si>
  <si>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</si>
  <si>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</si>
  <si>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</si>
  <si>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</si>
  <si>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</si>
  <si>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</si>
  <si>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</si>
  <si>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</si>
  <si>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</si>
  <si>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</si>
  <si>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</si>
  <si>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</si>
  <si>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</si>
  <si>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</si>
  <si>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</si>
  <si>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</si>
  <si>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</si>
  <si>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</si>
  <si>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</si>
  <si>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</si>
  <si>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</si>
  <si>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</si>
  <si>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</si>
  <si>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</si>
  <si>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</si>
  <si>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</si>
  <si>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</si>
  <si>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</si>
  <si>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</si>
  <si>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</si>
  <si>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</si>
  <si>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</si>
  <si>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</si>
  <si>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</si>
  <si>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</si>
  <si>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</si>
  <si>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</si>
  <si>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</si>
  <si>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</si>
  <si>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</si>
  <si>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</si>
  <si>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</si>
  <si>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</si>
  <si>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</si>
  <si>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</si>
  <si>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</si>
  <si>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</si>
  <si>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</si>
  <si>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</si>
  <si>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</si>
  <si>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</si>
  <si>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</si>
  <si>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</si>
  <si>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</si>
  <si>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</si>
  <si>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</si>
  <si>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</si>
  <si>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</si>
  <si>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</si>
  <si>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</si>
  <si>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</si>
  <si>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</si>
  <si>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</si>
  <si>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</si>
  <si>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</si>
  <si>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</si>
  <si>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</si>
  <si>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</si>
  <si>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</si>
  <si>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</si>
  <si>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</si>
  <si>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</si>
  <si>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</si>
  <si>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</si>
  <si>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</si>
  <si>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</si>
  <si>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</si>
  <si>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</si>
  <si>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</si>
  <si>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</si>
  <si>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</si>
  <si>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</si>
  <si>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</si>
  <si>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</si>
  <si>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</si>
  <si>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</si>
  <si>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</si>
  <si>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</si>
  <si>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</si>
  <si>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</si>
  <si>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</si>
  <si>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</si>
  <si>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</si>
  <si>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</si>
  <si>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</si>
  <si>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</si>
  <si>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</si>
  <si>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</si>
  <si>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</si>
  <si>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</si>
  <si>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</si>
  <si>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</si>
  <si>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</si>
  <si>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</si>
  <si>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</si>
  <si>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</si>
  <si>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</si>
  <si>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</si>
  <si>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</si>
  <si>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</si>
  <si>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</si>
  <si>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</si>
  <si>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</si>
  <si>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</si>
  <si>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</si>
  <si>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</si>
  <si>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</si>
  <si>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</si>
  <si>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</si>
  <si>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</si>
  <si>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</si>
  <si>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</si>
  <si>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</si>
  <si>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</si>
  <si>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</si>
  <si>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</si>
  <si>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</si>
  <si>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</si>
  <si>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</si>
  <si>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</si>
  <si>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</si>
  <si>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</si>
  <si>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</si>
  <si>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</si>
  <si>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</si>
  <si>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</si>
  <si>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</si>
  <si>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</si>
  <si>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</si>
  <si>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</si>
  <si>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</si>
  <si>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</si>
  <si>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</si>
  <si>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</si>
  <si>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</si>
  <si>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</si>
  <si>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</si>
  <si>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</si>
  <si>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</si>
  <si>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</si>
  <si>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</si>
  <si>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</si>
  <si>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</si>
  <si>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</si>
  <si>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</si>
  <si>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</si>
  <si>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</si>
  <si>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</si>
  <si>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</si>
  <si>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</si>
  <si>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</si>
  <si>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</si>
  <si>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</si>
  <si>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</si>
  <si>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</si>
  <si>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</si>
  <si>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</si>
  <si>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</si>
  <si>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</si>
  <si>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</si>
  <si>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</si>
  <si>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</si>
  <si>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</si>
  <si>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</si>
  <si>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</si>
  <si>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</si>
  <si>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</si>
  <si>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</si>
  <si>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</si>
  <si>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</si>
  <si>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</si>
  <si>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</si>
  <si>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</si>
  <si>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</si>
  <si>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</si>
  <si>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</si>
  <si>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</si>
  <si>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</si>
  <si>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</si>
  <si>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</si>
  <si>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</si>
  <si>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</si>
  <si>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</si>
  <si>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</si>
  <si>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</si>
  <si>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</si>
  <si>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</si>
  <si>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</si>
  <si>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</si>
  <si>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</si>
  <si>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</si>
  <si>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</si>
  <si>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</si>
  <si>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</si>
  <si>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</si>
  <si>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</si>
  <si>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</si>
  <si>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</si>
  <si>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</si>
  <si>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</si>
  <si>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</si>
  <si>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</si>
  <si>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</si>
  <si>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</si>
  <si>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</si>
  <si>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</si>
  <si>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</si>
  <si>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</si>
  <si>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</si>
  <si>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</si>
  <si>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</si>
  <si>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</si>
  <si>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</si>
  <si>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</si>
  <si>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</si>
  <si>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</si>
  <si>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</si>
  <si>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</si>
  <si>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</si>
  <si>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</si>
  <si>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</si>
  <si>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</si>
  <si>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</si>
  <si>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</si>
  <si>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</si>
  <si>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</si>
  <si>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</si>
  <si>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</si>
  <si>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</si>
  <si>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</si>
  <si>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</si>
  <si>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</si>
  <si>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</si>
  <si>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</si>
  <si>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</si>
  <si>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</si>
  <si>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</si>
  <si>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</si>
  <si>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</si>
  <si>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</si>
  <si>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</si>
  <si>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</si>
  <si>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</si>
  <si>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</si>
  <si>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</si>
  <si>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</si>
  <si>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</si>
  <si>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</si>
  <si>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</si>
  <si>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</si>
  <si>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</si>
  <si>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</si>
  <si>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</si>
  <si>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</si>
  <si>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</si>
  <si>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</si>
  <si>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</si>
  <si>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</si>
  <si>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</si>
  <si>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</si>
  <si>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</si>
  <si>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</si>
  <si>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</si>
  <si>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</si>
  <si>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</si>
  <si>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</si>
  <si>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</si>
  <si>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</si>
  <si>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</si>
  <si>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</si>
  <si>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</si>
  <si>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</si>
  <si>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</si>
  <si>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</si>
  <si>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</si>
  <si>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</si>
  <si>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</si>
  <si>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</si>
  <si>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</si>
  <si>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</si>
  <si>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</si>
  <si>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</si>
  <si>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</si>
  <si>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</si>
  <si>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</si>
  <si>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</si>
  <si>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</si>
  <si>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</si>
  <si>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</si>
  <si>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</si>
  <si>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</si>
  <si>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</si>
  <si>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</si>
  <si>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</si>
  <si>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</si>
  <si>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</si>
  <si>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</si>
  <si>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</si>
  <si>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</si>
  <si>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</si>
  <si>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</si>
  <si>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</si>
  <si>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</si>
  <si>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</si>
  <si>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</si>
  <si>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</si>
  <si>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</si>
  <si>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</si>
  <si>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</si>
  <si>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</si>
  <si>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</si>
  <si>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</si>
  <si>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</si>
  <si>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</si>
  <si>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</si>
  <si>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</si>
  <si>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</si>
  <si>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</si>
  <si>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</si>
  <si>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</si>
  <si>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</si>
  <si>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</si>
  <si>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</si>
  <si>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</si>
  <si>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</si>
  <si>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</si>
  <si>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</si>
  <si>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</si>
  <si>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</si>
  <si>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</si>
  <si>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</si>
  <si>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</si>
  <si>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</si>
  <si>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</si>
  <si>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</si>
  <si>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</si>
  <si>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</si>
  <si>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</si>
  <si>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</si>
  <si>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</si>
  <si>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</si>
  <si>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</si>
  <si>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</si>
  <si>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</si>
  <si>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</si>
  <si>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</si>
  <si>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</si>
  <si>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</si>
  <si>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</si>
  <si>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</si>
  <si>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</si>
  <si>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</si>
  <si>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</si>
  <si>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</si>
  <si>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</si>
  <si>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</si>
  <si>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</si>
  <si>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</si>
  <si>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</si>
  <si>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</si>
  <si>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</si>
  <si>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</si>
  <si>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</si>
  <si>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</si>
  <si>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</si>
  <si>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</si>
  <si>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</si>
  <si>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</si>
  <si>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</si>
  <si>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</si>
  <si>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</si>
  <si>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</si>
  <si>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</si>
  <si>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</si>
  <si>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</si>
  <si>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</si>
  <si>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</si>
  <si>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</si>
  <si>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</si>
  <si>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</si>
  <si>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</si>
  <si>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</si>
  <si>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</si>
  <si>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</si>
  <si>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</si>
  <si>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</si>
  <si>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</si>
  <si>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</si>
  <si>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</si>
  <si>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</si>
  <si>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</si>
  <si>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</si>
  <si>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</si>
  <si>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</si>
  <si>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</si>
  <si>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</si>
  <si>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</si>
  <si>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</si>
  <si>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</si>
  <si>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</si>
  <si>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</si>
  <si>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</si>
  <si>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</si>
  <si>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</si>
  <si>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</si>
  <si>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</si>
  <si>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</si>
  <si>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</si>
  <si>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</si>
  <si>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</si>
  <si>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</si>
  <si>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</si>
  <si>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</si>
  <si>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</si>
  <si>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</si>
  <si>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</si>
  <si>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</si>
  <si>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</si>
  <si>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</si>
  <si>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</si>
  <si>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</si>
  <si>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</si>
  <si>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</si>
  <si>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</si>
  <si>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</si>
  <si>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</si>
  <si>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</si>
  <si>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</si>
  <si>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</si>
  <si>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</si>
  <si>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</si>
  <si>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</si>
  <si>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</si>
  <si>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</si>
  <si>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</si>
  <si>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</si>
  <si>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</si>
  <si>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</si>
  <si>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</si>
  <si>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</si>
  <si>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</si>
  <si>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</si>
  <si>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</si>
  <si>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</si>
  <si>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</si>
  <si>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</si>
  <si>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</si>
  <si>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</si>
  <si>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</si>
  <si>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</si>
  <si>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</si>
  <si>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</si>
  <si>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</si>
  <si>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</si>
  <si>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</si>
  <si>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</si>
  <si>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</si>
  <si>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</si>
  <si>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</si>
  <si>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</si>
  <si>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</si>
  <si>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</si>
  <si>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</si>
  <si>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</si>
  <si>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</si>
  <si>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</si>
  <si>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</si>
  <si>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</si>
  <si>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</si>
  <si>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</si>
  <si>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</si>
  <si>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</si>
  <si>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</si>
  <si>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</si>
  <si>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</si>
  <si>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</si>
  <si>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</si>
  <si>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</si>
  <si>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</si>
  <si>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</si>
  <si>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</si>
  <si>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</si>
  <si>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</si>
  <si>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</si>
  <si>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</si>
  <si>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</si>
  <si>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</si>
  <si>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</si>
  <si>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</si>
  <si>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</si>
  <si>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</si>
  <si>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</si>
  <si>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</si>
  <si>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</si>
  <si>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</si>
  <si>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</si>
  <si>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</si>
  <si>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</si>
  <si>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</si>
  <si>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</si>
  <si>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</si>
  <si>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</si>
  <si>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</si>
  <si>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</si>
  <si>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</si>
  <si>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</si>
  <si>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</si>
  <si>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</si>
  <si>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</si>
  <si>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</si>
  <si>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</si>
  <si>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</si>
  <si>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</si>
  <si>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</si>
  <si>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</si>
  <si>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</si>
  <si>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</si>
  <si>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</si>
  <si>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</si>
  <si>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</si>
  <si>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</si>
  <si>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</si>
  <si>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</si>
  <si>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</si>
  <si>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</si>
  <si>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</si>
  <si>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</si>
  <si>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</si>
  <si>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</si>
  <si>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</si>
  <si>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</si>
  <si>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</si>
  <si>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</si>
  <si>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</si>
  <si>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</si>
  <si>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</si>
  <si>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</si>
  <si>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</si>
  <si>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</si>
  <si>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</si>
  <si>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</si>
  <si>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</si>
  <si>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</si>
  <si>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</si>
  <si>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</si>
  <si>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</si>
  <si>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</si>
  <si>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</si>
  <si>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</si>
  <si>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</si>
  <si>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</si>
  <si>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</si>
  <si>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</si>
  <si>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</si>
  <si>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</si>
  <si>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</si>
  <si>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</si>
  <si>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</si>
  <si>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</si>
  <si>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</si>
  <si>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</si>
  <si>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</si>
  <si>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</si>
  <si>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</si>
  <si>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</si>
  <si>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</si>
  <si>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</si>
  <si>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</si>
  <si>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</si>
  <si>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</si>
  <si>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</si>
  <si>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</si>
  <si>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</si>
  <si>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</si>
  <si>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</si>
  <si>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</si>
  <si>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</si>
  <si>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</si>
  <si>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</si>
  <si>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</si>
  <si>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</si>
  <si>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</si>
  <si>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</si>
  <si>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</si>
  <si>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</si>
  <si>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</si>
  <si>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</si>
  <si>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</si>
  <si>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</si>
  <si>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</si>
  <si>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</si>
  <si>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</si>
  <si>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</si>
  <si>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</si>
  <si>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</si>
  <si>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</si>
  <si>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</si>
  <si>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</si>
  <si>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</si>
  <si>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</si>
  <si>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</si>
  <si>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</si>
  <si>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</si>
  <si>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</si>
  <si>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</si>
  <si>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</si>
  <si>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</si>
  <si>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</si>
  <si>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</si>
  <si>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</si>
  <si>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</si>
  <si>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</si>
  <si>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</si>
  <si>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</si>
  <si>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</si>
  <si>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</si>
  <si>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</si>
  <si>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</si>
  <si>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</si>
  <si>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</si>
  <si>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</si>
  <si>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</si>
  <si>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</si>
  <si>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</si>
  <si>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</si>
  <si>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</si>
  <si>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</si>
  <si>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</si>
  <si>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</si>
  <si>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</si>
  <si>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</si>
  <si>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</si>
  <si>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</si>
  <si>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</si>
  <si>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</si>
  <si>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</si>
  <si>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</si>
  <si>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</si>
  <si>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</si>
  <si>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</si>
  <si>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</si>
  <si>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</si>
  <si>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</si>
  <si>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</si>
  <si>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</si>
  <si>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</si>
  <si>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</si>
  <si>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</si>
  <si>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</si>
  <si>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</si>
  <si>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</si>
  <si>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</si>
  <si>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</si>
  <si>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</si>
  <si>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</si>
  <si>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</si>
  <si>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</si>
  <si>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</si>
  <si>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</si>
  <si>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</si>
  <si>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</si>
  <si>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</si>
  <si>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</si>
  <si>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</si>
  <si>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</si>
  <si>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</si>
  <si>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</si>
  <si>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</si>
  <si>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</si>
  <si>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</si>
  <si>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</si>
  <si>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</si>
  <si>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</si>
  <si>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</si>
  <si>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</si>
  <si>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</si>
  <si>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</si>
  <si>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</si>
  <si>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</si>
  <si>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</si>
  <si>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</si>
  <si>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</si>
  <si>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</si>
  <si>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</si>
  <si>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</si>
  <si>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</si>
  <si>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</si>
  <si>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</si>
  <si>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</si>
  <si>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</si>
  <si>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</si>
  <si>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</si>
  <si>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</si>
  <si>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</si>
  <si>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</si>
  <si>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</si>
  <si>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</si>
  <si>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</si>
  <si>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</si>
  <si>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</si>
  <si>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</si>
  <si>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</si>
  <si>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</si>
  <si>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</si>
  <si>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</si>
  <si>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</si>
  <si>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</si>
  <si>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</si>
  <si>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</si>
  <si>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</si>
  <si>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</si>
  <si>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</si>
  <si>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</si>
  <si>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</si>
  <si>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</si>
  <si>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</si>
  <si>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</si>
  <si>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</si>
  <si>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</si>
  <si>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</si>
  <si>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</si>
  <si>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</si>
  <si>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</si>
  <si>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</si>
  <si>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</si>
  <si>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</si>
  <si>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</si>
  <si>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</si>
  <si>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</si>
  <si>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</si>
  <si>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</si>
  <si>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</si>
  <si>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</si>
  <si>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</si>
  <si>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</si>
  <si>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</si>
  <si>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</si>
  <si>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</si>
  <si>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</si>
  <si>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</si>
  <si>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</si>
  <si>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</si>
  <si>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</si>
  <si>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</si>
  <si>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</si>
  <si>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</si>
  <si>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</si>
  <si>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</si>
  <si>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</si>
  <si>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</si>
  <si>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</si>
  <si>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</si>
  <si>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</si>
  <si>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</si>
  <si>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</si>
  <si>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</si>
  <si>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</si>
  <si>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</si>
  <si>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</si>
  <si>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</si>
  <si>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</si>
  <si>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</si>
  <si>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</si>
  <si>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</si>
  <si>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</si>
  <si>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</si>
  <si>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</si>
  <si>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</si>
  <si>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</si>
  <si>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</si>
  <si>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</si>
  <si>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</si>
  <si>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</si>
  <si>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</si>
  <si>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</si>
  <si>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</si>
  <si>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</si>
  <si>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</si>
  <si>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</si>
  <si>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</si>
  <si>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</si>
  <si>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</si>
  <si>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</si>
  <si>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</si>
  <si>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</si>
  <si>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</si>
  <si>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</si>
  <si>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</si>
  <si>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</si>
  <si>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</si>
  <si>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</si>
  <si>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</si>
  <si>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</si>
  <si>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</si>
  <si>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</si>
  <si>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</si>
  <si>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</si>
  <si>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</si>
  <si>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</si>
  <si>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</si>
  <si>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</si>
  <si>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</si>
  <si>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</si>
  <si>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</si>
  <si>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</si>
  <si>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</si>
  <si>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</si>
  <si>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</si>
  <si>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</si>
  <si>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</si>
  <si>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</si>
  <si>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</si>
  <si>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</si>
  <si>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</si>
  <si>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</si>
  <si>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</si>
  <si>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</si>
  <si>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</si>
  <si>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</si>
  <si>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</si>
  <si>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</si>
  <si>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</si>
  <si>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</si>
  <si>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</si>
  <si>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</si>
  <si>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</si>
  <si>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</si>
  <si>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</si>
  <si>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</si>
  <si>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</si>
  <si>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</si>
  <si>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</si>
  <si>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</si>
  <si>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</si>
  <si>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</si>
  <si>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</si>
  <si>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</si>
  <si>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</si>
  <si>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</si>
  <si>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</si>
  <si>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</si>
  <si>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</si>
  <si>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</si>
  <si>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</si>
  <si>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</si>
  <si>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</si>
  <si>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</si>
  <si>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</si>
  <si>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</si>
  <si>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</si>
  <si>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</si>
  <si>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</si>
  <si>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</si>
  <si>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</si>
  <si>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</si>
  <si>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</si>
  <si>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</si>
  <si>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</si>
  <si>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</si>
  <si>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</si>
  <si>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</si>
  <si>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</si>
  <si>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</si>
  <si>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</si>
  <si>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</si>
  <si>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</si>
  <si>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</si>
  <si>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</si>
  <si>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</si>
  <si>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</si>
  <si>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</si>
  <si>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</si>
  <si>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</si>
  <si>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</si>
  <si>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</si>
  <si>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</si>
  <si>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</si>
  <si>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</si>
  <si>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</si>
  <si>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</si>
  <si>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</si>
  <si>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</si>
  <si>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</si>
  <si>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</si>
  <si>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</si>
  <si>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</si>
  <si>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</si>
  <si>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</si>
  <si>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</si>
  <si>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</si>
  <si>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</si>
  <si>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</si>
  <si>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</si>
  <si>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</si>
  <si>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</si>
  <si>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</si>
  <si>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</si>
  <si>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</si>
  <si>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</si>
  <si>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</si>
  <si>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</si>
  <si>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</si>
  <si>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</si>
  <si>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</si>
  <si>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</si>
  <si>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</si>
  <si>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</si>
  <si>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</si>
  <si>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</si>
  <si>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</si>
  <si>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</si>
  <si>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</si>
  <si>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</si>
  <si>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</si>
  <si>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</si>
  <si>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</si>
  <si>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</si>
  <si>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</si>
  <si>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</si>
  <si>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</si>
  <si>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</si>
  <si>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</si>
  <si>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</si>
  <si>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</si>
  <si>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</si>
  <si>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</si>
  <si>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</si>
  <si>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</si>
  <si>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</si>
  <si>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</si>
  <si>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</si>
  <si>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</si>
  <si>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</si>
  <si>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</si>
  <si>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</si>
  <si>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</si>
  <si>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</si>
  <si>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</si>
  <si>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</si>
  <si>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</si>
  <si>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</si>
  <si>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</si>
  <si>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</si>
  <si>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</si>
  <si>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</si>
  <si>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</si>
  <si>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</si>
  <si>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</si>
  <si>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</si>
  <si>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</si>
  <si>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</si>
  <si>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</si>
  <si>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</si>
  <si>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</si>
  <si>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</si>
  <si>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</si>
  <si>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</si>
  <si>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</si>
  <si>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</si>
  <si>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</si>
  <si>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</si>
  <si>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</si>
  <si>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</si>
  <si>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</si>
  <si>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</si>
  <si>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</si>
  <si>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</si>
  <si>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</si>
  <si>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</si>
  <si>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</si>
  <si>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</si>
  <si>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</si>
  <si>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</si>
  <si>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</si>
  <si>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</si>
  <si>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</si>
  <si>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</si>
  <si>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</si>
  <si>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</si>
  <si>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</si>
  <si>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</si>
  <si>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</si>
  <si>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</si>
  <si>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</si>
  <si>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</si>
  <si>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</si>
  <si>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</si>
  <si>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</si>
  <si>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</si>
  <si>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</si>
  <si>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</si>
  <si>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</si>
  <si>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</si>
  <si>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</si>
  <si>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</si>
  <si>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</si>
  <si>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</si>
  <si>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</si>
  <si>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</si>
  <si>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</si>
  <si>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</si>
  <si>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</si>
  <si>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</si>
  <si>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</si>
  <si>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</si>
  <si>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</si>
  <si>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</si>
  <si>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</si>
  <si>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</si>
  <si>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</si>
  <si>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</si>
  <si>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</si>
  <si>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</si>
  <si>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</si>
  <si>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</si>
  <si>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</si>
  <si>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</si>
  <si>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</si>
  <si>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</si>
  <si>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</si>
  <si>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</si>
  <si>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</si>
  <si>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</si>
  <si>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</si>
  <si>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</si>
  <si>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</si>
  <si>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</si>
  <si>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</si>
  <si>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</si>
  <si>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</si>
  <si>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</si>
  <si>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</si>
  <si>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</si>
  <si>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</si>
  <si>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</si>
  <si>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</si>
  <si>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</si>
  <si>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</si>
  <si>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</si>
  <si>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</si>
  <si>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</si>
  <si>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</si>
  <si>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</si>
  <si>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</si>
  <si>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</si>
  <si>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</si>
  <si>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</si>
  <si>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</si>
  <si>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</si>
  <si>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</si>
  <si>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</si>
  <si>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</si>
  <si>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</si>
  <si>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</si>
  <si>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</si>
  <si>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</si>
  <si>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</si>
  <si>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</si>
  <si>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</si>
  <si>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</si>
  <si>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</si>
  <si>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</si>
  <si>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</si>
  <si>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</si>
  <si>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</si>
  <si>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</si>
  <si>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</si>
  <si>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</si>
  <si>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</si>
  <si>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</si>
  <si>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</si>
  <si>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</si>
  <si>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</si>
  <si>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</si>
  <si>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</si>
  <si>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</si>
  <si>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</si>
  <si>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</si>
  <si>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</si>
  <si>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</si>
  <si>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</si>
  <si>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</si>
  <si>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</si>
  <si>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</si>
  <si>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</si>
  <si>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</si>
  <si>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</si>
  <si>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</si>
  <si>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</si>
  <si>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</si>
  <si>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</si>
  <si>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</si>
  <si>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</si>
  <si>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</si>
  <si>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</si>
  <si>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</si>
  <si>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</si>
  <si>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</si>
  <si>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</si>
  <si>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</si>
  <si>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</si>
  <si>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</si>
  <si>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</si>
  <si>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</si>
  <si>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</si>
  <si>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</si>
  <si>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</si>
  <si>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</si>
  <si>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</si>
  <si>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</si>
  <si>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</si>
  <si>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</si>
  <si>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</si>
  <si>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</si>
  <si>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</si>
  <si>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</si>
  <si>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</si>
  <si>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</si>
  <si>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</si>
  <si>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</si>
  <si>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</si>
  <si>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</si>
  <si>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</si>
  <si>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</si>
  <si>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</si>
  <si>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</si>
  <si>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</si>
  <si>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</si>
  <si>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</si>
  <si>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</si>
  <si>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</si>
  <si>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</si>
  <si>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</si>
  <si>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</si>
  <si>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</si>
  <si>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</si>
  <si>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</si>
  <si>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</si>
  <si>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</si>
  <si>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</si>
  <si>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</si>
  <si>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</si>
  <si>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</si>
  <si>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</si>
  <si>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</si>
  <si>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</si>
  <si>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</si>
  <si>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</si>
  <si>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</si>
  <si>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</si>
  <si>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</si>
  <si>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</si>
  <si>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</si>
  <si>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</si>
  <si>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</si>
  <si>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</si>
  <si>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</si>
  <si>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</si>
  <si>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</si>
  <si>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</si>
  <si>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</si>
  <si>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</si>
  <si>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</si>
  <si>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</si>
  <si>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</si>
  <si>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</si>
  <si>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</si>
  <si>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</si>
  <si>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</si>
  <si>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</si>
  <si>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</si>
  <si>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</si>
  <si>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</si>
  <si>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</si>
  <si>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</si>
  <si>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</si>
  <si>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</si>
  <si>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</si>
  <si>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</si>
  <si>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</si>
  <si>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</si>
  <si>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</si>
  <si>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</si>
  <si>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</si>
  <si>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</si>
  <si>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</si>
  <si>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</si>
  <si>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</si>
  <si>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</si>
  <si>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</si>
  <si>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</si>
  <si>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</si>
  <si>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</si>
  <si>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</si>
  <si>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</si>
  <si>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</si>
  <si>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</si>
  <si>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</si>
  <si>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</si>
  <si>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</si>
  <si>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</si>
  <si>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</si>
  <si>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</si>
  <si>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</si>
  <si>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</si>
  <si>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</si>
  <si>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</si>
  <si>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</si>
  <si>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</si>
  <si>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</si>
  <si>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</si>
  <si>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</si>
  <si>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</si>
  <si>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</si>
  <si>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</si>
  <si>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</si>
  <si>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</si>
  <si>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</si>
  <si>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</si>
  <si>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</si>
  <si>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</si>
  <si>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</si>
  <si>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</si>
  <si>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</si>
  <si>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</si>
  <si>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</si>
  <si>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</si>
  <si>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</si>
  <si>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</si>
  <si>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</si>
  <si>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</si>
  <si>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</si>
  <si>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</si>
  <si>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</si>
  <si>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</si>
  <si>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</si>
  <si>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</si>
  <si>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</si>
  <si>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</si>
  <si>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</si>
  <si>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</si>
  <si>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</si>
  <si>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</si>
  <si>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</si>
  <si>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</si>
  <si>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</si>
  <si>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</si>
  <si>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</si>
  <si>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</si>
  <si>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</si>
  <si>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</si>
  <si>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</si>
  <si>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</si>
  <si>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</si>
  <si>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</si>
  <si>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</si>
  <si>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</si>
  <si>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</si>
  <si>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</si>
  <si>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</si>
  <si>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</si>
  <si>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</si>
  <si>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</si>
  <si>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</si>
  <si>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</si>
  <si>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</si>
  <si>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</si>
  <si>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</si>
  <si>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</si>
  <si>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</si>
  <si>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</si>
  <si>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</si>
  <si>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</si>
  <si>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</si>
  <si>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</si>
  <si>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</si>
  <si>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</si>
  <si>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</si>
  <si>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</si>
  <si>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</si>
  <si>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</si>
  <si>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</si>
  <si>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</si>
  <si>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</si>
  <si>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</si>
  <si>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</si>
  <si>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</si>
  <si>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</si>
  <si>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</si>
  <si>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</si>
  <si>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</si>
  <si>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</si>
  <si>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</si>
  <si>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</si>
  <si>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</si>
  <si>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</si>
  <si>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</si>
  <si>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</si>
  <si>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</si>
  <si>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</si>
  <si>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</si>
  <si>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</si>
  <si>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</si>
  <si>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</si>
  <si>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</si>
  <si>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</si>
  <si>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</si>
  <si>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</si>
  <si>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</si>
  <si>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</si>
  <si>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</si>
  <si>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</si>
  <si>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</si>
  <si>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</si>
  <si>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</si>
  <si>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</si>
  <si>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</si>
  <si>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</si>
  <si>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</si>
  <si>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</si>
  <si>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</si>
  <si>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</si>
  <si>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</si>
  <si>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</si>
  <si>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</si>
  <si>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</si>
  <si>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</si>
  <si>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</si>
  <si>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</si>
  <si>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</si>
  <si>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</si>
  <si>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</si>
  <si>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</si>
  <si>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</si>
  <si>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</si>
  <si>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</si>
  <si>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</si>
  <si>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</si>
  <si>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</si>
  <si>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</si>
  <si>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</si>
  <si>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</si>
  <si>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</si>
  <si>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</si>
  <si>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</si>
  <si>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</si>
  <si>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</si>
  <si>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</si>
  <si>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</si>
  <si>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</si>
  <si>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</si>
  <si>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</si>
  <si>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</si>
  <si>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</si>
  <si>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</si>
  <si>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</si>
  <si>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</si>
  <si>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</si>
  <si>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</si>
  <si>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</si>
  <si>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</si>
  <si>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</si>
  <si>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</si>
  <si>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</si>
  <si>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</si>
  <si>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</si>
  <si>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</si>
  <si>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</si>
  <si>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</si>
  <si>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</si>
  <si>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</si>
  <si>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</si>
  <si>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</si>
  <si>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</si>
  <si>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</si>
  <si>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</si>
  <si>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</si>
  <si>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</si>
  <si>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</si>
  <si>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</si>
  <si>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</si>
  <si>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</si>
  <si>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</si>
  <si>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</si>
  <si>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</si>
  <si>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</si>
  <si>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</si>
  <si>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</si>
  <si>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</si>
  <si>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</si>
  <si>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</si>
  <si>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</si>
  <si>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</si>
  <si>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</si>
  <si>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</si>
  <si>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</si>
  <si>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</si>
  <si>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</si>
  <si>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</si>
  <si>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</si>
  <si>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</si>
  <si>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</si>
  <si>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</si>
  <si>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</si>
  <si>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</si>
  <si>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</si>
  <si>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</si>
  <si>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</si>
  <si>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</si>
  <si>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</si>
  <si>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</si>
  <si>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</si>
  <si>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</si>
  <si>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</si>
  <si>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</si>
  <si>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</si>
  <si>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</si>
  <si>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</si>
  <si>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</si>
  <si>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</si>
  <si>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</si>
  <si>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</si>
  <si>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</si>
  <si>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</si>
  <si>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</si>
  <si>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</si>
  <si>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</si>
  <si>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</si>
  <si>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</si>
  <si>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</si>
  <si>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</si>
  <si>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</si>
  <si>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</si>
  <si>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</si>
  <si>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</si>
  <si>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</si>
  <si>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</si>
  <si>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</si>
  <si>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</si>
  <si>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</si>
  <si>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</si>
  <si>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</si>
  <si>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</si>
  <si>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</si>
  <si>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</si>
  <si>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</si>
  <si>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</si>
  <si>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</si>
  <si>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</si>
  <si>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</si>
  <si>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</si>
  <si>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</si>
  <si>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</si>
  <si>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</si>
  <si>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</si>
  <si>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</si>
  <si>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</si>
  <si>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</si>
  <si>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</si>
  <si>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</si>
  <si>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</si>
  <si>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</si>
  <si>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</si>
  <si>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</si>
  <si>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</si>
  <si>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</si>
  <si>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</si>
  <si>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</si>
  <si>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</si>
  <si>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</si>
  <si>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</si>
  <si>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</si>
  <si>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</si>
  <si>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</si>
  <si>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</si>
  <si>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</si>
  <si>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</si>
  <si>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</si>
  <si>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</si>
  <si>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</si>
  <si>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</si>
  <si>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</si>
  <si>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</si>
  <si>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</si>
  <si>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</si>
  <si>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</si>
  <si>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</si>
  <si>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</si>
  <si>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</si>
  <si>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</si>
  <si>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</si>
  <si>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</si>
  <si>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</si>
  <si>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</si>
  <si>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</si>
  <si>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</si>
  <si>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</si>
  <si>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</si>
  <si>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</si>
  <si>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</si>
  <si>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</si>
  <si>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</si>
  <si>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</si>
  <si>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</si>
  <si>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</si>
  <si>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</si>
  <si>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</si>
  <si>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</si>
  <si>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</si>
  <si>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</si>
  <si>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</si>
  <si>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</si>
  <si>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</si>
  <si>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</si>
  <si>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</si>
  <si>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</si>
  <si>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</si>
  <si>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</si>
  <si>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</si>
  <si>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</si>
  <si>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</si>
  <si>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</si>
  <si>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</si>
  <si>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</si>
  <si>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</si>
  <si>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</si>
  <si>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</si>
  <si>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</si>
  <si>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</si>
  <si>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</si>
  <si>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</si>
  <si>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</si>
  <si>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</si>
  <si>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</si>
  <si>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</si>
  <si>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</si>
  <si>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</si>
  <si>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</si>
  <si>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</si>
  <si>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</si>
  <si>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</si>
  <si>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</si>
  <si>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</si>
  <si>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</si>
  <si>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</si>
  <si>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</si>
  <si>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</si>
  <si>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</si>
  <si>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</si>
  <si>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</si>
  <si>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</si>
  <si>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</si>
  <si>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</si>
  <si>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</si>
  <si>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</si>
  <si>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</si>
  <si>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</si>
  <si>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</si>
  <si>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</si>
  <si>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</si>
  <si>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</si>
  <si>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</si>
  <si>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</si>
  <si>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</si>
  <si>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</si>
  <si>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</si>
  <si>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</si>
  <si>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</si>
  <si>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</si>
  <si>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</si>
  <si>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</si>
  <si>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</si>
  <si>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</si>
  <si>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</si>
  <si>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</si>
  <si>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</si>
  <si>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</si>
  <si>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</si>
  <si>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</si>
  <si>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</si>
  <si>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</si>
  <si>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</si>
  <si>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</si>
  <si>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</si>
  <si>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</si>
  <si>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</si>
  <si>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</si>
  <si>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</si>
  <si>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</si>
  <si>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</si>
  <si>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</si>
  <si>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</si>
  <si>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</si>
  <si>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</si>
  <si>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</si>
  <si>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</si>
  <si>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</si>
  <si>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</si>
  <si>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</si>
  <si>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</si>
  <si>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</si>
  <si>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</si>
  <si>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</si>
  <si>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</si>
  <si>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</si>
  <si>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</si>
  <si>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</si>
  <si>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</si>
  <si>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</si>
  <si>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</si>
  <si>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</si>
  <si>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</si>
  <si>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</si>
  <si>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</si>
  <si>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</si>
  <si>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</si>
  <si>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</si>
  <si>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</si>
  <si>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</si>
  <si>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</si>
  <si>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</si>
  <si>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</si>
  <si>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</si>
  <si>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</si>
  <si>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</si>
  <si>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</si>
  <si>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</si>
  <si>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</si>
  <si>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</si>
  <si>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</si>
  <si>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</si>
  <si>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</si>
  <si>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</si>
  <si>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</si>
  <si>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</si>
  <si>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</si>
  <si>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</si>
  <si>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</si>
  <si>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</si>
  <si>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</si>
  <si>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</si>
  <si>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</si>
  <si>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</si>
  <si>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</si>
  <si>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</si>
  <si>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</si>
  <si>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</si>
  <si>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</si>
  <si>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</si>
  <si>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</si>
  <si>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</si>
  <si>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</si>
  <si>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</si>
  <si>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</si>
  <si>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</si>
  <si>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</si>
  <si>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</si>
  <si>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</si>
  <si>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</si>
  <si>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</si>
  <si>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</si>
  <si>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</si>
  <si>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</si>
  <si>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</si>
  <si>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</si>
  <si>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</si>
  <si>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</si>
  <si>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</si>
  <si>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</si>
  <si>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</si>
  <si>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</si>
  <si>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</si>
  <si>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</si>
  <si>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</si>
  <si>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</si>
  <si>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</si>
  <si>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</si>
  <si>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</si>
  <si>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</si>
  <si>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</si>
  <si>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</si>
  <si>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</si>
  <si>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</si>
  <si>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</si>
  <si>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</si>
  <si>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</si>
  <si>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</si>
  <si>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</si>
  <si>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</si>
  <si>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</si>
  <si>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</si>
  <si>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</si>
  <si>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</si>
  <si>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</si>
  <si>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</si>
  <si>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</si>
  <si>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</si>
  <si>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</si>
  <si>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</si>
  <si>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</si>
  <si>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</si>
  <si>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</si>
  <si>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</si>
  <si>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</si>
  <si>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</si>
  <si>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</si>
  <si>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</si>
  <si>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</si>
  <si>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</si>
  <si>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</si>
  <si>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</si>
  <si>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</si>
  <si>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</si>
  <si>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</si>
  <si>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</si>
  <si>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</si>
  <si>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</si>
  <si>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</si>
  <si>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</si>
  <si>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</si>
  <si>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</si>
  <si>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</si>
  <si>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</si>
  <si>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</si>
  <si>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</si>
  <si>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</si>
  <si>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</si>
  <si>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</si>
  <si>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</si>
  <si>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</si>
  <si>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</si>
  <si>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</si>
  <si>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</si>
  <si>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</si>
  <si>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</si>
  <si>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</si>
  <si>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</si>
  <si>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</si>
  <si>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</si>
  <si>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</si>
  <si>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</si>
  <si>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</si>
  <si>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</si>
  <si>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</si>
  <si>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</si>
  <si>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</si>
  <si>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</si>
  <si>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</si>
  <si>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</si>
  <si>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</si>
  <si>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</si>
  <si>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</si>
  <si>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</si>
  <si>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</si>
  <si>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</si>
  <si>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</si>
  <si>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</si>
  <si>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</si>
  <si>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</si>
  <si>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</si>
  <si>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</si>
  <si>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</si>
  <si>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</si>
  <si>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</si>
  <si>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</si>
  <si>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</si>
  <si>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</si>
  <si>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</si>
  <si>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</si>
  <si>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</si>
  <si>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</si>
  <si>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</si>
  <si>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</si>
  <si>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</si>
  <si>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</si>
  <si>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</si>
  <si>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</si>
  <si>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</si>
  <si>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</si>
  <si>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</si>
  <si>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</si>
  <si>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</si>
  <si>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</si>
  <si>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</si>
  <si>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</si>
  <si>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</si>
  <si>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</si>
  <si>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</si>
  <si>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</si>
  <si>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</si>
  <si>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</si>
  <si>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</si>
  <si>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</si>
  <si>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</si>
  <si>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</si>
  <si>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</si>
  <si>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</si>
  <si>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</si>
  <si>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</si>
  <si>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</si>
  <si>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</si>
  <si>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</si>
  <si>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</si>
  <si>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</si>
  <si>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</si>
  <si>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</si>
  <si>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</si>
  <si>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</si>
  <si>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</si>
  <si>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</si>
  <si>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</si>
  <si>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</si>
  <si>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</si>
  <si>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</si>
  <si>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</si>
  <si>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</si>
  <si>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</si>
  <si>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</si>
  <si>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</si>
  <si>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</si>
  <si>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</si>
  <si>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</si>
  <si>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</si>
  <si>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</si>
  <si>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</si>
  <si>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</si>
  <si>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</si>
  <si>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</si>
  <si>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</si>
  <si>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</si>
  <si>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</si>
  <si>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</si>
  <si>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</si>
  <si>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</si>
  <si>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</si>
  <si>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</si>
  <si>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</si>
  <si>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</si>
  <si>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</si>
  <si>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</si>
  <si>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</si>
  <si>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</si>
  <si>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</si>
  <si>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</si>
  <si>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</si>
  <si>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</si>
  <si>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</si>
  <si>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</si>
  <si>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</si>
  <si>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</si>
  <si>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</si>
  <si>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</si>
  <si>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</si>
  <si>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</si>
  <si>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</si>
  <si>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</si>
  <si>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</si>
  <si>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</si>
  <si>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</si>
  <si>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</si>
  <si>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</si>
  <si>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</si>
  <si>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</si>
  <si>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</si>
  <si>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</si>
  <si>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</si>
  <si>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</si>
  <si>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</si>
  <si>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</si>
  <si>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</si>
  <si>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</si>
  <si>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</si>
  <si>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</si>
  <si>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</si>
  <si>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</si>
  <si>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</si>
  <si>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</si>
  <si>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</si>
  <si>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</si>
  <si>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</si>
  <si>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</si>
  <si>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</si>
  <si>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</si>
  <si>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</si>
  <si>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</si>
  <si>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</si>
  <si>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</si>
  <si>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</si>
  <si>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</si>
  <si>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</si>
  <si>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</si>
  <si>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</si>
  <si>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</si>
  <si>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</si>
  <si>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</si>
  <si>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</si>
  <si>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</si>
  <si>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</si>
  <si>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</si>
  <si>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</si>
  <si>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</si>
  <si>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</si>
  <si>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</si>
  <si>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</si>
  <si>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</si>
  <si>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</si>
  <si>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</si>
  <si>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</si>
  <si>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</si>
  <si>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</si>
  <si>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</si>
  <si>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</si>
  <si>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</si>
  <si>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</si>
  <si>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</si>
  <si>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</si>
  <si>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</si>
  <si>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</si>
  <si>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</si>
  <si>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</si>
  <si>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</si>
  <si>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</si>
  <si>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</si>
  <si>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</si>
  <si>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</si>
  <si>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</si>
  <si>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</si>
  <si>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</si>
  <si>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</si>
  <si>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</si>
  <si>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</si>
  <si>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</si>
  <si>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</si>
  <si>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</si>
  <si>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</si>
  <si>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</si>
  <si>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</si>
  <si>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</si>
  <si>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</si>
  <si>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</si>
  <si>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</si>
  <si>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</si>
  <si>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</si>
  <si>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</si>
  <si>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</si>
  <si>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</si>
  <si>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</si>
  <si>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</si>
  <si>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</si>
  <si>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</si>
  <si>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</si>
  <si>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</si>
  <si>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</si>
  <si>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</si>
  <si>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</si>
  <si>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</si>
  <si>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</si>
  <si>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</si>
  <si>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</si>
  <si>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</si>
  <si>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</si>
  <si>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</si>
  <si>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</si>
  <si>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</si>
  <si>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</si>
  <si>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</si>
  <si>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</si>
  <si>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</si>
  <si>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</si>
  <si>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</si>
  <si>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</si>
  <si>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</si>
  <si>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</si>
  <si>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</si>
  <si>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</si>
  <si>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</si>
  <si>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</si>
  <si>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</si>
  <si>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</si>
  <si>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</si>
  <si>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</si>
  <si>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</si>
  <si>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</si>
  <si>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</si>
  <si>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</si>
  <si>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</si>
  <si>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</si>
  <si>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</si>
  <si>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</si>
  <si>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</si>
  <si>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</si>
  <si>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</si>
  <si>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</si>
  <si>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</si>
  <si>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</si>
  <si>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</si>
  <si>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</si>
  <si>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</si>
  <si>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</si>
  <si>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</si>
  <si>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</si>
  <si>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</si>
  <si>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</si>
  <si>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</si>
  <si>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</si>
  <si>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</si>
  <si>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</si>
  <si>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</si>
  <si>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</si>
  <si>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</si>
  <si>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</si>
  <si>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</si>
  <si>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</si>
  <si>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</si>
  <si>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</si>
  <si>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</si>
  <si>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</si>
  <si>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</si>
  <si>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</si>
  <si>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</si>
  <si>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</si>
  <si>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</si>
  <si>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</si>
  <si>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</si>
  <si>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</si>
  <si>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</si>
  <si>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</si>
  <si>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</si>
  <si>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</si>
  <si>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</si>
  <si>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</si>
  <si>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</si>
  <si>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</si>
  <si>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</si>
  <si>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</si>
  <si>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</si>
  <si>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</si>
  <si>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</si>
  <si>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</si>
  <si>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</si>
  <si>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</si>
  <si>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</si>
  <si>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</si>
  <si>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</si>
  <si>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</si>
  <si>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</si>
  <si>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</si>
  <si>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</si>
  <si>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</si>
  <si>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</si>
  <si>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</si>
  <si>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</si>
  <si>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</si>
  <si>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</si>
  <si>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</si>
  <si>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</si>
  <si>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</si>
  <si>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</si>
  <si>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</si>
  <si>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</si>
  <si>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</si>
  <si>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</si>
  <si>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</si>
  <si>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</si>
  <si>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</si>
  <si>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</si>
  <si>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</si>
  <si>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</si>
  <si>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</si>
  <si>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</si>
  <si>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</si>
  <si>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</si>
  <si>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</si>
  <si>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</si>
  <si>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</si>
  <si>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</si>
  <si>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</si>
  <si>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</si>
  <si>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</si>
  <si>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</si>
  <si>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</si>
  <si>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</si>
  <si>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</si>
  <si>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</si>
  <si>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</si>
  <si>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</si>
  <si>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</si>
  <si>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</si>
  <si>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</si>
  <si>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</si>
  <si>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</si>
  <si>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</si>
  <si>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</si>
  <si>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</si>
  <si>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</si>
  <si>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</si>
  <si>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</si>
  <si>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</si>
  <si>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</si>
  <si>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</si>
  <si>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</si>
  <si>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</si>
  <si>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</si>
  <si>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</si>
  <si>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</si>
  <si>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</si>
  <si>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</si>
  <si>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</si>
  <si>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</si>
  <si>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</si>
  <si>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</si>
  <si>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</si>
  <si>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</si>
  <si>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</si>
  <si>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</si>
  <si>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</si>
  <si>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</si>
  <si>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</si>
  <si>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</si>
  <si>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</si>
  <si>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</si>
  <si>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</si>
  <si>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</si>
  <si>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</si>
  <si>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</si>
  <si>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</si>
  <si>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</si>
  <si>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</si>
  <si>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</si>
  <si>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</si>
  <si>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</si>
  <si>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</si>
  <si>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</si>
  <si>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</si>
  <si>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</si>
  <si>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</si>
  <si>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</si>
  <si>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</si>
  <si>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</si>
  <si>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</si>
  <si>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</si>
  <si>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</si>
  <si>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</si>
  <si>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</si>
  <si>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</si>
  <si>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</si>
  <si>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</si>
  <si>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</si>
  <si>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</si>
  <si>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</si>
  <si>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</si>
  <si>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</si>
  <si>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</si>
  <si>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</si>
  <si>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</si>
  <si>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</si>
  <si>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</si>
  <si>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</si>
  <si>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</si>
  <si>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</si>
  <si>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</si>
  <si>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</si>
  <si>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</si>
  <si>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</si>
  <si>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</si>
  <si>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</si>
  <si>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</si>
  <si>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</si>
  <si>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</si>
  <si>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</si>
  <si>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</si>
  <si>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</si>
  <si>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</si>
  <si>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</si>
  <si>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</si>
  <si>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</si>
  <si>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</si>
  <si>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</si>
  <si>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</si>
  <si>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</si>
  <si>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</si>
  <si>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</si>
  <si>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</si>
  <si>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</si>
  <si>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</si>
  <si>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</si>
  <si>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</si>
  <si>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</si>
  <si>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</si>
  <si>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</si>
  <si>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</si>
  <si>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</si>
  <si>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</si>
  <si>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</si>
  <si>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</si>
  <si>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</si>
  <si>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</si>
  <si>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</si>
  <si>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</si>
  <si>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</si>
  <si>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</si>
  <si>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</si>
  <si>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</si>
  <si>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</si>
  <si>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</si>
  <si>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</si>
  <si>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</si>
  <si>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</si>
  <si>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</si>
  <si>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</si>
  <si>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</si>
  <si>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</si>
  <si>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</si>
  <si>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</si>
  <si>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</si>
  <si>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</si>
  <si>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</si>
  <si>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</si>
  <si>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</si>
  <si>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</si>
  <si>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</si>
  <si>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</si>
  <si>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</si>
  <si>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</si>
  <si>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</si>
  <si>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</si>
  <si>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</si>
  <si>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</si>
  <si>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</si>
  <si>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</si>
  <si>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</si>
  <si>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</si>
  <si>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</si>
  <si>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</si>
  <si>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</si>
  <si>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</si>
  <si>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</si>
  <si>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</si>
  <si>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</si>
  <si>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</si>
  <si>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</si>
  <si>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</si>
  <si>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</si>
  <si>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</si>
  <si>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</si>
  <si>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</si>
  <si>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</si>
  <si>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</si>
  <si>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</si>
  <si>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</si>
  <si>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</si>
  <si>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</si>
  <si>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</si>
  <si>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</si>
  <si>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</si>
  <si>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</si>
  <si>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</si>
  <si>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</si>
  <si>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</si>
  <si>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</si>
  <si>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</si>
  <si>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</si>
  <si>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</si>
  <si>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</si>
  <si>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</si>
  <si>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</si>
  <si>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</si>
  <si>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</si>
  <si>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</si>
  <si>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</si>
  <si>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</si>
  <si>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</si>
  <si>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</si>
  <si>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</si>
  <si>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</si>
  <si>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</si>
  <si>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</si>
  <si>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</si>
  <si>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</si>
  <si>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</si>
  <si>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</si>
  <si>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</si>
  <si>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</si>
  <si>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</si>
  <si>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</si>
  <si>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</si>
  <si>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</si>
  <si>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</si>
  <si>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</si>
  <si>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</si>
  <si>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</si>
  <si>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</si>
  <si>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</si>
  <si>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</si>
  <si>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</si>
  <si>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</si>
  <si>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</si>
  <si>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</si>
  <si>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</si>
  <si>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</si>
  <si>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</si>
  <si>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</si>
  <si>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</si>
  <si>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</si>
  <si>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</si>
  <si>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</si>
  <si>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</si>
  <si>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</si>
  <si>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</si>
  <si>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</si>
  <si>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</si>
  <si>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</si>
  <si>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</si>
  <si>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</si>
  <si>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</si>
  <si>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</si>
  <si>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</si>
  <si>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</si>
  <si>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</si>
  <si>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</si>
  <si>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</si>
  <si>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</si>
  <si>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</si>
  <si>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</si>
  <si>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</si>
  <si>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</si>
  <si>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</si>
  <si>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</si>
  <si>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</si>
  <si>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</si>
  <si>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</si>
  <si>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</si>
  <si>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</si>
  <si>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</si>
  <si>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</si>
  <si>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</si>
  <si>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</si>
  <si>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</si>
  <si>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</si>
  <si>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</si>
  <si>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</si>
  <si>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</si>
  <si>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</si>
  <si>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</si>
  <si>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</si>
  <si>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</si>
  <si>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</si>
  <si>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</si>
  <si>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</si>
  <si>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</si>
  <si>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</si>
  <si>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</si>
  <si>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</si>
  <si>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</si>
  <si>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</si>
  <si>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</si>
  <si>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</si>
  <si>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</si>
  <si>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</si>
  <si>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</si>
  <si>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</si>
  <si>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</si>
  <si>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</si>
  <si>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</si>
  <si>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</si>
  <si>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</si>
  <si>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</si>
  <si>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</si>
  <si>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</si>
  <si>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</si>
  <si>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</si>
  <si>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</si>
  <si>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</si>
  <si>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</si>
  <si>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</si>
  <si>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</si>
  <si>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</si>
  <si>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</si>
  <si>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</si>
  <si>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</si>
  <si>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</si>
  <si>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</si>
  <si>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</si>
  <si>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</si>
  <si>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</si>
  <si>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</si>
  <si>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</si>
  <si>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</si>
  <si>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</si>
  <si>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</si>
  <si>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</si>
  <si>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</si>
  <si>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</si>
  <si>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</si>
  <si>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</si>
  <si>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</si>
  <si>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</si>
  <si>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</si>
  <si>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</si>
  <si>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</si>
  <si>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</si>
  <si>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</si>
  <si>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</si>
  <si>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</si>
  <si>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</si>
  <si>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</si>
  <si>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</si>
  <si>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</si>
  <si>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</si>
  <si>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</si>
  <si>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</si>
  <si>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</si>
  <si>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</si>
  <si>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</si>
  <si>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</si>
  <si>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</si>
  <si>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</si>
  <si>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</si>
  <si>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</si>
  <si>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</si>
  <si>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</si>
  <si>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</si>
  <si>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</si>
  <si>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</si>
  <si>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</si>
  <si>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</si>
  <si>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</si>
  <si>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</si>
  <si>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</si>
  <si>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</si>
  <si>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</si>
  <si>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</si>
  <si>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</si>
  <si>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</si>
  <si>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</si>
  <si>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</si>
  <si>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</si>
  <si>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</si>
  <si>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</si>
  <si>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</si>
  <si>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</si>
  <si>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</si>
  <si>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</si>
  <si>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</si>
  <si>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</si>
  <si>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</si>
  <si>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</si>
  <si>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</si>
  <si>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</si>
  <si>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</si>
  <si>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</si>
  <si>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</si>
  <si>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</si>
  <si>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</si>
  <si>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</si>
  <si>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</si>
  <si>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</si>
  <si>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</si>
  <si>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</si>
  <si>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</si>
  <si>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</si>
  <si>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</si>
  <si>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</si>
  <si>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</si>
  <si>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</si>
  <si>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</si>
  <si>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</si>
  <si>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</si>
  <si>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</si>
  <si>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</si>
  <si>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</si>
  <si>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</si>
  <si>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</si>
  <si>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</si>
  <si>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</si>
  <si>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</si>
  <si>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</si>
  <si>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</si>
  <si>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</si>
  <si>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</si>
  <si>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</si>
  <si>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</si>
  <si>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</si>
  <si>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</si>
  <si>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</si>
  <si>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</si>
  <si>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</si>
  <si>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</si>
  <si>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</si>
  <si>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</si>
  <si>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</si>
  <si>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</si>
  <si>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</si>
  <si>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</si>
  <si>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</si>
  <si>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</si>
  <si>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</si>
  <si>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</si>
  <si>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</si>
  <si>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</si>
  <si>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</si>
  <si>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</si>
  <si>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</si>
  <si>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</si>
  <si>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</si>
  <si>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</si>
  <si>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</si>
  <si>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</si>
  <si>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</si>
  <si>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</si>
  <si>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</si>
  <si>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</si>
  <si>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</si>
  <si>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</si>
  <si>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</si>
  <si>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</si>
  <si>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</si>
  <si>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</si>
  <si>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</si>
  <si>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</si>
  <si>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</si>
  <si>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</si>
  <si>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</si>
  <si>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</si>
  <si>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</si>
  <si>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</si>
  <si>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</si>
  <si>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</si>
  <si>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</si>
  <si>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</si>
  <si>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</si>
  <si>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</si>
  <si>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</si>
  <si>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</si>
  <si>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</si>
  <si>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</si>
  <si>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</si>
  <si>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</si>
  <si>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</si>
  <si>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</si>
  <si>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</si>
  <si>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</si>
  <si>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</si>
  <si>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</si>
  <si>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</si>
  <si>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</si>
  <si>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</si>
  <si>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</si>
  <si>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</si>
  <si>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</si>
  <si>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</si>
  <si>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</si>
  <si>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</si>
  <si>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</si>
  <si>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</si>
  <si>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</si>
  <si>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</si>
  <si>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</si>
  <si>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</si>
  <si>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</si>
  <si>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</si>
  <si>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</si>
  <si>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</si>
  <si>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</si>
  <si>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</si>
  <si>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</si>
  <si>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</si>
  <si>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</si>
  <si>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</si>
  <si>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</si>
  <si>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</si>
  <si>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</si>
  <si>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</si>
  <si>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</si>
  <si>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</si>
  <si>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</si>
  <si>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</si>
  <si>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</si>
  <si>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</si>
  <si>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</si>
  <si>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</si>
  <si>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</si>
  <si>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</si>
  <si>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</si>
  <si>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</si>
  <si>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</si>
  <si>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</si>
  <si>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</si>
  <si>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</si>
  <si>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</si>
  <si>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</si>
  <si>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</si>
  <si>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</si>
  <si>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</si>
  <si>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</si>
  <si>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</si>
  <si>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</si>
  <si>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</si>
  <si>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</si>
  <si>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</si>
  <si>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</si>
  <si>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</si>
  <si>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</si>
  <si>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</si>
  <si>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</si>
  <si>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</si>
  <si>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</si>
  <si>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</si>
  <si>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</si>
  <si>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</si>
  <si>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</si>
  <si>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</si>
  <si>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</si>
  <si>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</si>
  <si>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</si>
  <si>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</si>
  <si>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</si>
  <si>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</si>
  <si>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</si>
  <si>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</si>
  <si>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</si>
  <si>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</si>
  <si>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</si>
  <si>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</si>
  <si>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</si>
  <si>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</si>
  <si>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</si>
  <si>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</si>
  <si>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</si>
  <si>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</si>
  <si>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</si>
  <si>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</si>
  <si>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</si>
  <si>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</si>
  <si>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</si>
  <si>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</si>
  <si>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</si>
  <si>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</si>
  <si>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</si>
  <si>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</si>
  <si>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</si>
  <si>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</si>
  <si>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</si>
  <si>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</si>
  <si>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</si>
  <si>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</si>
  <si>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</si>
  <si>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</si>
  <si>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</si>
  <si>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</si>
  <si>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</si>
  <si>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</si>
  <si>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</si>
  <si>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</si>
  <si>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</si>
  <si>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</si>
  <si>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</si>
  <si>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</si>
  <si>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</si>
  <si>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</si>
  <si>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</si>
  <si>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</si>
  <si>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</si>
  <si>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</si>
  <si>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</si>
  <si>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</si>
  <si>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</si>
  <si>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</si>
  <si>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</si>
  <si>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</si>
  <si>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</si>
  <si>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</si>
  <si>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</si>
  <si>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</si>
  <si>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</si>
  <si>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</si>
  <si>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</si>
  <si>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</si>
  <si>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</si>
  <si>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</si>
  <si>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</si>
  <si>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</si>
  <si>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</si>
  <si>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</si>
  <si>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</si>
  <si>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</si>
  <si>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</si>
  <si>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</si>
  <si>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</si>
  <si>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</si>
  <si>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</si>
  <si>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</si>
  <si>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</si>
  <si>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</si>
  <si>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</si>
  <si>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</si>
  <si>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</si>
  <si>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</si>
  <si>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</si>
  <si>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</si>
  <si>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</si>
  <si>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</si>
  <si>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</si>
  <si>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</si>
  <si>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</si>
  <si>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</si>
  <si>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</si>
  <si>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</si>
  <si>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</si>
  <si>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</si>
  <si>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</si>
  <si>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</si>
  <si>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</si>
  <si>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</si>
  <si>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</si>
  <si>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</si>
  <si>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</si>
  <si>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</si>
  <si>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</si>
  <si>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</si>
  <si>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</si>
  <si>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</si>
  <si>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</si>
  <si>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</si>
  <si>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</si>
  <si>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</si>
  <si>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</si>
  <si>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</si>
  <si>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</si>
  <si>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</si>
  <si>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</si>
  <si>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</si>
  <si>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</si>
  <si>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</si>
  <si>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</si>
  <si>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</si>
  <si>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</si>
  <si>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</si>
  <si>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</si>
  <si>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</si>
  <si>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</si>
  <si>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</si>
  <si>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</si>
  <si>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</si>
  <si>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</si>
  <si>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</si>
  <si>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</si>
  <si>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</si>
  <si>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</si>
  <si>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</si>
  <si>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</si>
  <si>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</si>
  <si>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</si>
  <si>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</si>
  <si>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</si>
  <si>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</si>
  <si>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</si>
  <si>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</si>
  <si>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</si>
  <si>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</si>
  <si>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</si>
  <si>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</si>
  <si>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</si>
  <si>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</si>
  <si>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</si>
  <si>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</si>
  <si>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</si>
  <si>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</si>
  <si>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</si>
  <si>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</si>
  <si>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</si>
  <si>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</si>
  <si>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</si>
  <si>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</si>
  <si>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</si>
  <si>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</si>
  <si>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</si>
  <si>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</si>
  <si>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</si>
  <si>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</si>
  <si>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</si>
  <si>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</si>
  <si>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</si>
  <si>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</si>
  <si>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</si>
  <si>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</si>
  <si>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</si>
  <si>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</si>
  <si>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</si>
  <si>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</si>
  <si>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</si>
  <si>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</si>
  <si>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</si>
  <si>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</si>
  <si>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</si>
  <si>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</si>
  <si>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</si>
  <si>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</si>
  <si>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</si>
  <si>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</si>
  <si>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</si>
  <si>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</si>
  <si>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</si>
  <si>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</si>
  <si>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</si>
  <si>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</si>
  <si>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</si>
  <si>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</si>
  <si>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</si>
  <si>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</si>
  <si>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</si>
  <si>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</si>
  <si>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</si>
  <si>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</si>
  <si>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</si>
  <si>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</si>
  <si>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</si>
  <si>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</si>
  <si>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</si>
  <si>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</si>
  <si>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</si>
  <si>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</si>
  <si>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</si>
  <si>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</si>
  <si>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</si>
  <si>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</si>
  <si>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</si>
  <si>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</si>
  <si>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</si>
  <si>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</si>
  <si>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</si>
  <si>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</si>
  <si>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</si>
  <si>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</si>
  <si>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</si>
  <si>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</si>
  <si>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</si>
  <si>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</si>
  <si>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</si>
  <si>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</si>
  <si>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</si>
  <si>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</si>
  <si>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</si>
  <si>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</si>
  <si>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</si>
  <si>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</si>
  <si>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</si>
  <si>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</si>
  <si>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</si>
  <si>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</si>
  <si>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</si>
  <si>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</si>
  <si>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</si>
  <si>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</si>
  <si>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</si>
  <si>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</si>
  <si>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</si>
  <si>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</si>
  <si>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</si>
  <si>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</si>
  <si>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</si>
  <si>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</si>
  <si>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</si>
  <si>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</si>
  <si>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</si>
  <si>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</si>
  <si>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</si>
  <si>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</si>
  <si>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</si>
  <si>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</si>
  <si>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</si>
  <si>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</si>
  <si>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</si>
  <si>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</si>
  <si>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</si>
  <si>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</si>
  <si>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</si>
  <si>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</si>
  <si>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</si>
  <si>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</si>
  <si>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</si>
  <si>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</si>
  <si>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</si>
  <si>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</si>
  <si>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</si>
  <si>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</si>
  <si>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</si>
  <si>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</si>
  <si>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</si>
  <si>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</si>
  <si>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</si>
  <si>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</si>
  <si>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</si>
  <si>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</si>
  <si>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</si>
  <si>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</si>
  <si>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</si>
  <si>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</si>
  <si>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</si>
  <si>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</si>
  <si>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</si>
  <si>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</si>
  <si>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</si>
  <si>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</si>
  <si>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</si>
  <si>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</si>
  <si>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</si>
  <si>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</si>
  <si>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</si>
  <si>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</si>
  <si>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</si>
  <si>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</si>
  <si>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</si>
  <si>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</si>
  <si>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</si>
  <si>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</si>
  <si>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</si>
  <si>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</si>
  <si>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</si>
  <si>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</si>
  <si>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</si>
  <si>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</si>
  <si>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</si>
  <si>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</si>
  <si>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</si>
  <si>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</si>
  <si>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</si>
  <si>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</si>
  <si>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</si>
  <si>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</si>
  <si>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</si>
  <si>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</si>
  <si>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</si>
  <si>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</si>
  <si>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</si>
  <si>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</si>
  <si>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</si>
  <si>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</si>
  <si>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</si>
  <si>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</si>
  <si>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</si>
  <si>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</si>
  <si>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</si>
  <si>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</si>
  <si>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</si>
  <si>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</si>
  <si>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</si>
  <si>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</si>
  <si>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</si>
  <si>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</si>
  <si>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</si>
  <si>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</si>
  <si>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</si>
  <si>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</si>
  <si>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</si>
  <si>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</si>
  <si>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</si>
  <si>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</si>
  <si>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</si>
  <si>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</si>
  <si>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</si>
  <si>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</si>
  <si>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</si>
  <si>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</si>
  <si>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</si>
  <si>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</si>
  <si>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</si>
  <si>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</si>
  <si>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</si>
  <si>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</si>
  <si>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</si>
  <si>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</si>
  <si>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</si>
  <si>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</si>
  <si>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</si>
  <si>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</si>
  <si>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</si>
  <si>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</si>
  <si>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</si>
  <si>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</si>
  <si>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</si>
  <si>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</si>
  <si>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</si>
  <si>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</si>
  <si>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</si>
  <si>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</si>
  <si>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</si>
  <si>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</si>
  <si>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</si>
  <si>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</si>
  <si>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</si>
  <si>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</si>
  <si>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</si>
  <si>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</si>
  <si>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</si>
  <si>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</si>
  <si>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</si>
  <si>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</si>
  <si>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</si>
  <si>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</si>
  <si>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</si>
  <si>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</si>
  <si>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</si>
  <si>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</si>
  <si>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</si>
  <si>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</si>
  <si>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</si>
  <si>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</si>
  <si>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</si>
  <si>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</si>
  <si>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</si>
  <si>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</si>
  <si>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</si>
  <si>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</si>
  <si>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</si>
  <si>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</si>
  <si>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</si>
  <si>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</si>
  <si>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</si>
  <si>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</si>
  <si>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</si>
  <si>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</si>
  <si>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</si>
  <si>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</si>
  <si>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</si>
  <si>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</si>
  <si>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</si>
  <si>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</si>
  <si>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</si>
  <si>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</si>
  <si>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</si>
  <si>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</si>
  <si>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</si>
  <si>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</si>
  <si>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</si>
  <si>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</si>
  <si>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</si>
  <si>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</si>
  <si>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</si>
  <si>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</si>
  <si>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</si>
  <si>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</si>
  <si>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</si>
  <si>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</si>
  <si>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</si>
  <si>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</si>
  <si>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</si>
  <si>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</si>
  <si>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</si>
  <si>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</si>
  <si>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</si>
  <si>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</si>
  <si>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</si>
  <si>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</si>
  <si>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</si>
  <si>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</si>
  <si>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</si>
  <si>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</si>
  <si>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</si>
  <si>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</si>
  <si>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</si>
  <si>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</si>
  <si>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</si>
  <si>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</si>
  <si>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</si>
  <si>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</si>
  <si>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</si>
  <si>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</si>
  <si>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</si>
  <si>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</si>
  <si>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</si>
  <si>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</si>
  <si>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</si>
  <si>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</si>
  <si>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</si>
  <si>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</si>
  <si>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</si>
  <si>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</si>
  <si>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</si>
  <si>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</si>
  <si>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</si>
  <si>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</si>
  <si>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</si>
  <si>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</si>
  <si>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</si>
  <si>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</si>
  <si>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</si>
  <si>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</si>
  <si>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</si>
  <si>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</si>
  <si>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</si>
  <si>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</si>
  <si>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</si>
  <si>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</si>
  <si>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</si>
  <si>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</si>
  <si>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</si>
  <si>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</si>
  <si>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</si>
  <si>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</si>
  <si>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</si>
  <si>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</si>
  <si>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</si>
  <si>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</si>
  <si>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</si>
  <si>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</si>
  <si>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</si>
  <si>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</si>
  <si>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</si>
  <si>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</si>
  <si>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</si>
  <si>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</si>
  <si>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</si>
  <si>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</si>
  <si>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</si>
  <si>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</si>
  <si>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</si>
  <si>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</si>
  <si>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</si>
  <si>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</si>
  <si>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</si>
  <si>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</si>
  <si>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</si>
  <si>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</si>
  <si>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</si>
  <si>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</si>
  <si>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</si>
  <si>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</si>
  <si>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</si>
  <si>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</si>
  <si>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</si>
  <si>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</si>
  <si>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</si>
  <si>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</si>
  <si>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</si>
  <si>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</si>
  <si>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</si>
  <si>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</si>
  <si>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</si>
  <si>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</si>
  <si>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</si>
  <si>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</si>
  <si>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</si>
  <si>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</si>
  <si>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</si>
  <si>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</si>
  <si>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</si>
  <si>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</si>
  <si>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</si>
  <si>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</si>
  <si>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</si>
  <si>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</si>
  <si>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</si>
  <si>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</si>
  <si>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</si>
  <si>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</si>
  <si>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</si>
  <si>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</si>
  <si>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</si>
  <si>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</si>
  <si>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</si>
  <si>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</si>
  <si>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</si>
  <si>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</si>
  <si>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</si>
  <si>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</si>
  <si>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</si>
  <si>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</si>
  <si>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</si>
  <si>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</si>
  <si>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</si>
  <si>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</si>
  <si>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</si>
  <si>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</si>
  <si>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</si>
  <si>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</si>
  <si>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</si>
  <si>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</si>
  <si>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</si>
  <si>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</si>
  <si>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</si>
  <si>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</si>
  <si>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</si>
  <si>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</si>
  <si>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</si>
  <si>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</si>
  <si>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</si>
  <si>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</si>
  <si>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</si>
  <si>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</si>
  <si>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</si>
  <si>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</si>
  <si>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</si>
  <si>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</si>
  <si>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</si>
  <si>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</si>
  <si>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</si>
  <si>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</si>
  <si>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</si>
  <si>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</si>
  <si>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</si>
  <si>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</si>
  <si>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</si>
  <si>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</si>
  <si>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</si>
  <si>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</si>
  <si>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</si>
  <si>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</si>
  <si>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</si>
  <si>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</si>
  <si>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</si>
  <si>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</si>
  <si>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</si>
  <si>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</si>
  <si>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</si>
  <si>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</si>
  <si>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</si>
  <si>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</si>
  <si>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</si>
  <si>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</si>
  <si>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</si>
  <si>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</si>
  <si>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</si>
  <si>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</si>
  <si>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</si>
  <si>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</si>
  <si>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</si>
  <si>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</si>
  <si>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</si>
  <si>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</si>
  <si>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</si>
  <si>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</si>
  <si>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</si>
  <si>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</si>
  <si>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</si>
  <si>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</si>
  <si>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</si>
  <si>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</si>
  <si>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</si>
  <si>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</si>
  <si>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</si>
  <si>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</si>
  <si>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</si>
  <si>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</si>
  <si>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</si>
  <si>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</si>
  <si>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</si>
  <si>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</si>
  <si>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</si>
  <si>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</si>
  <si>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</si>
  <si>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</si>
  <si>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</si>
  <si>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</si>
  <si>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</si>
  <si>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</si>
  <si>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</si>
  <si>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</si>
  <si>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</si>
  <si>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</si>
  <si>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</si>
  <si>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</si>
  <si>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</si>
  <si>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</si>
  <si>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</si>
  <si>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</si>
  <si>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</si>
  <si>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</si>
  <si>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</si>
  <si>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</si>
  <si>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</si>
  <si>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</si>
  <si>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</si>
  <si>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</si>
  <si>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</si>
  <si>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</si>
  <si>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</si>
  <si>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</si>
  <si>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</si>
  <si>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</si>
  <si>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</si>
  <si>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</si>
  <si>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</si>
  <si>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</si>
  <si>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</si>
  <si>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</si>
  <si>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</si>
  <si>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</si>
  <si>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</si>
  <si>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</si>
  <si>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</si>
  <si>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</si>
  <si>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</si>
  <si>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</si>
  <si>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</si>
  <si>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</si>
  <si>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</si>
  <si>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</si>
  <si>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</si>
  <si>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</si>
  <si>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</si>
  <si>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</si>
  <si>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</si>
  <si>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</si>
  <si>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</si>
  <si>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</si>
  <si>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</si>
  <si>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</si>
  <si>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</si>
  <si>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</si>
  <si>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</si>
  <si>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</si>
  <si>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</si>
  <si>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</si>
  <si>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</si>
  <si>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</si>
  <si>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</si>
  <si>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</si>
  <si>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</si>
  <si>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</si>
  <si>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</si>
  <si>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</si>
  <si>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</si>
  <si>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</si>
  <si>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</si>
  <si>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</si>
  <si>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</si>
  <si>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</si>
  <si>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</si>
  <si>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</si>
  <si>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</si>
  <si>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</si>
  <si>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</si>
  <si>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</si>
  <si>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</si>
  <si>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</si>
  <si>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</si>
  <si>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</si>
  <si>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</si>
  <si>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</si>
  <si>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</si>
  <si>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</si>
  <si>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</si>
  <si>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</si>
  <si>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</si>
  <si>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</si>
  <si>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</si>
  <si>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</si>
  <si>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</si>
  <si>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</si>
  <si>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</si>
  <si>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</si>
  <si>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</si>
  <si>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</si>
  <si>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</si>
  <si>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</si>
  <si>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</si>
  <si>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</si>
  <si>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</si>
  <si>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</si>
  <si>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</si>
  <si>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</si>
  <si>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</si>
  <si>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</si>
  <si>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</si>
  <si>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</si>
  <si>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</si>
  <si>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</si>
  <si>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</si>
  <si>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</si>
  <si>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</si>
  <si>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</si>
  <si>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</si>
  <si>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</si>
  <si>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</si>
  <si>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</si>
  <si>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</si>
  <si>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</si>
  <si>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</si>
  <si>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</si>
  <si>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</si>
  <si>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</si>
  <si>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</si>
  <si>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</si>
  <si>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</si>
  <si>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</si>
  <si>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</si>
  <si>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</si>
  <si>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</si>
  <si>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</si>
  <si>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</si>
  <si>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</si>
  <si>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</si>
  <si>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</si>
  <si>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</si>
  <si>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</si>
  <si>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</si>
  <si>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</si>
  <si>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</si>
  <si>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</si>
  <si>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</si>
  <si>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</si>
  <si>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</si>
  <si>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</si>
  <si>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</si>
  <si>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</si>
  <si>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</si>
  <si>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</si>
  <si>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</si>
  <si>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</si>
  <si>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</si>
  <si>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</si>
  <si>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</si>
  <si>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</si>
  <si>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</si>
  <si>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</si>
  <si>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</si>
  <si>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</si>
  <si>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</si>
  <si>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</si>
  <si>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</si>
  <si>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</si>
  <si>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</si>
  <si>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</si>
  <si>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</si>
  <si>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</si>
  <si>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</si>
  <si>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</si>
  <si>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</si>
  <si>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</si>
  <si>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</si>
  <si>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</si>
  <si>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</si>
  <si>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</si>
  <si>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</si>
  <si>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</si>
  <si>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</si>
  <si>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</si>
  <si>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</si>
  <si>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</si>
  <si>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</si>
  <si>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</si>
  <si>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</si>
  <si>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</si>
  <si>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</si>
  <si>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</si>
  <si>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</si>
  <si>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</si>
  <si>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</si>
  <si>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</si>
  <si>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</si>
  <si>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</si>
  <si>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</si>
  <si>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</si>
  <si>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</si>
  <si>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</si>
  <si>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</si>
  <si>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</si>
  <si>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</si>
  <si>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</si>
  <si>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</si>
  <si>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</si>
  <si>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</si>
  <si>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</si>
  <si>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</si>
  <si>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</si>
  <si>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</si>
  <si>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</si>
  <si>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</si>
  <si>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</si>
  <si>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</si>
  <si>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</si>
  <si>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</si>
  <si>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</si>
  <si>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</si>
  <si>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</si>
  <si>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</si>
  <si>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</si>
  <si>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</si>
  <si>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</si>
  <si>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</si>
  <si>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</si>
  <si>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</si>
  <si>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</si>
  <si>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</si>
  <si>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</si>
  <si>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</si>
  <si>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</si>
  <si>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</si>
  <si>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</si>
  <si>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</si>
  <si>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</si>
  <si>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</si>
  <si>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</si>
  <si>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</si>
  <si>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</si>
  <si>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</si>
  <si>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</si>
  <si>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</si>
  <si>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</si>
  <si>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</si>
  <si>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</si>
  <si>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</si>
  <si>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</si>
  <si>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</si>
  <si>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</si>
  <si>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</si>
  <si>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</si>
  <si>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</si>
  <si>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</si>
  <si>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</si>
  <si>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</si>
  <si>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</si>
  <si>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</si>
  <si>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</si>
  <si>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</si>
  <si>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</si>
  <si>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</si>
  <si>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</si>
  <si>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</si>
  <si>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</si>
  <si>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</si>
  <si>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</si>
  <si>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</si>
  <si>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</si>
  <si>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</si>
  <si>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</si>
  <si>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</si>
  <si>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</si>
  <si>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</si>
  <si>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</si>
  <si>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</si>
  <si>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</si>
  <si>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</si>
  <si>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</si>
  <si>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</si>
  <si>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</si>
  <si>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</si>
  <si>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</si>
  <si>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</si>
  <si>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</si>
  <si>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</si>
  <si>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</si>
  <si>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</si>
  <si>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</si>
  <si>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</si>
  <si>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</si>
  <si>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</si>
  <si>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</si>
  <si>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</si>
  <si>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</si>
  <si>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</si>
  <si>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</si>
  <si>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</si>
  <si>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</si>
  <si>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</si>
  <si>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</si>
  <si>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</si>
  <si>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</si>
  <si>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</si>
  <si>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</si>
  <si>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</si>
  <si>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</si>
  <si>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</si>
  <si>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</si>
  <si>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</si>
  <si>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</si>
  <si>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</si>
  <si>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</si>
  <si>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</si>
  <si>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</si>
  <si>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</si>
  <si>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</si>
  <si>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</si>
  <si>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</si>
  <si>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</si>
  <si>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</si>
  <si>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</si>
  <si>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</si>
  <si>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</si>
  <si>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</si>
  <si>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</si>
  <si>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</si>
  <si>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</si>
  <si>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</si>
  <si>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</si>
  <si>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</si>
  <si>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</si>
  <si>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</si>
  <si>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</si>
  <si>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</si>
  <si>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</si>
  <si>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</si>
  <si>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</si>
  <si>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</si>
  <si>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</si>
  <si>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</si>
  <si>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</si>
  <si>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</si>
  <si>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</si>
  <si>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</si>
  <si>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</si>
  <si>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</si>
  <si>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</si>
  <si>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</si>
  <si>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</si>
  <si>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</si>
  <si>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</si>
  <si>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</si>
  <si>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</si>
  <si>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</si>
  <si>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</si>
  <si>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</si>
  <si>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</si>
  <si>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</si>
  <si>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</si>
  <si>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</si>
  <si>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</si>
  <si>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</si>
  <si>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</si>
  <si>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</si>
  <si>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</si>
  <si>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</si>
  <si>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</si>
  <si>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</si>
  <si>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</si>
  <si>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</si>
  <si>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</si>
  <si>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</si>
  <si>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</si>
  <si>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</si>
  <si>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</si>
  <si>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</si>
  <si>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</si>
  <si>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</si>
  <si>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</si>
  <si>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</si>
  <si>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</si>
  <si>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</si>
  <si>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</si>
  <si>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</si>
  <si>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</si>
  <si>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</si>
  <si>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</si>
  <si>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</si>
  <si>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</si>
  <si>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</si>
  <si>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</si>
  <si>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</si>
  <si>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</si>
  <si>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</si>
  <si>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</si>
  <si>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</si>
  <si>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</si>
  <si>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</si>
  <si>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</si>
  <si>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</si>
  <si>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</si>
  <si>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</si>
  <si>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</si>
  <si>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</si>
  <si>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</si>
  <si>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</si>
  <si>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</si>
  <si>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</si>
  <si>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</si>
  <si>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</si>
  <si>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</si>
  <si>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</si>
  <si>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</si>
  <si>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</si>
  <si>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</si>
  <si>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</si>
  <si>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</si>
  <si>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</si>
  <si>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</si>
  <si>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</si>
  <si>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</si>
  <si>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</si>
  <si>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</si>
  <si>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</si>
  <si>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</si>
  <si>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</si>
  <si>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</si>
  <si>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</si>
  <si>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</si>
  <si>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</si>
  <si>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</si>
  <si>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</si>
  <si>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</si>
  <si>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</si>
  <si>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</si>
  <si>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</si>
  <si>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</si>
  <si>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</si>
  <si>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</si>
  <si>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</si>
  <si>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</si>
  <si>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</si>
  <si>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</si>
  <si>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</si>
  <si>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</si>
  <si>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</si>
  <si>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</si>
  <si>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</si>
  <si>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</si>
  <si>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</si>
  <si>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</si>
  <si>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</si>
  <si>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</si>
  <si>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</si>
  <si>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</si>
  <si>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</si>
  <si>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</si>
  <si>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</si>
  <si>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</si>
  <si>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</si>
  <si>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</si>
  <si>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</si>
  <si>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</si>
  <si>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</si>
  <si>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</si>
  <si>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</si>
  <si>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</si>
  <si>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</si>
  <si>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</si>
  <si>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</si>
  <si>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</si>
  <si>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</si>
  <si>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</si>
  <si>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</si>
  <si>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</si>
  <si>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</si>
  <si>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</si>
  <si>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</si>
  <si>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</si>
  <si>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</si>
  <si>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</si>
  <si>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</si>
  <si>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</si>
  <si>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</si>
  <si>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</si>
  <si>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</si>
  <si>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</si>
  <si>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</si>
  <si>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</si>
  <si>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</si>
  <si>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</si>
  <si>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</si>
  <si>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</si>
  <si>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</si>
  <si>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</si>
  <si>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</si>
  <si>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</si>
  <si>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</si>
  <si>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</si>
  <si>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</si>
  <si>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</si>
  <si>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</si>
  <si>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</si>
  <si>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</si>
  <si>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</si>
  <si>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</si>
  <si>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</si>
  <si>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</si>
  <si>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</si>
  <si>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</si>
  <si>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</si>
  <si>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</si>
  <si>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</si>
  <si>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</si>
  <si>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</si>
  <si>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</si>
  <si>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</si>
  <si>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</si>
  <si>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</si>
  <si>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</si>
  <si>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</si>
  <si>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</si>
  <si>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</si>
  <si>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</si>
  <si>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</si>
  <si>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</si>
  <si>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</si>
  <si>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</si>
  <si>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</si>
  <si>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</si>
  <si>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</si>
  <si>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</si>
  <si>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</si>
  <si>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</si>
  <si>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</si>
  <si>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</si>
  <si>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</si>
  <si>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</si>
  <si>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</si>
  <si>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</si>
  <si>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</si>
  <si>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</si>
  <si>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</si>
  <si>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</si>
  <si>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</si>
  <si>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</si>
  <si>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</si>
  <si>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</si>
  <si>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</si>
  <si>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</si>
  <si>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</si>
  <si>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</si>
  <si>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</si>
  <si>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</si>
  <si>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</si>
  <si>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</si>
  <si>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</si>
  <si>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</si>
  <si>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</si>
  <si>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</si>
  <si>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</si>
  <si>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</si>
  <si>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</si>
  <si>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</si>
  <si>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</si>
  <si>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</si>
  <si>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</si>
  <si>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</si>
  <si>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</si>
  <si>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</si>
  <si>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</si>
  <si>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</si>
  <si>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</si>
  <si>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</si>
  <si>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</si>
  <si>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</si>
  <si>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</si>
  <si>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</si>
  <si>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</si>
  <si>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</si>
  <si>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</si>
  <si>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</si>
  <si>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</si>
  <si>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</si>
  <si>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</si>
  <si>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</si>
  <si>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</si>
  <si>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</si>
  <si>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</si>
  <si>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</si>
  <si>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</si>
  <si>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</si>
  <si>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</si>
  <si>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</si>
  <si>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</si>
  <si>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</si>
  <si>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</si>
  <si>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</si>
  <si>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</si>
  <si>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</si>
  <si>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</si>
  <si>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</si>
  <si>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</si>
  <si>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</si>
  <si>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</si>
  <si>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</si>
  <si>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</si>
  <si>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</si>
  <si>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</si>
  <si>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</si>
  <si>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</si>
  <si>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</si>
  <si>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</si>
  <si>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</si>
  <si>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</si>
  <si>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</si>
  <si>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</si>
  <si>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</si>
  <si>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</si>
  <si>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</si>
  <si>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</si>
  <si>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</si>
  <si>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</si>
  <si>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</si>
  <si>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</si>
  <si>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</si>
  <si>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</si>
  <si>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</si>
  <si>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</si>
  <si>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</si>
  <si>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</si>
  <si>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</si>
  <si>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</si>
  <si>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</si>
  <si>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</si>
  <si>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</si>
  <si>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</si>
  <si>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</si>
  <si>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</si>
  <si>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</si>
  <si>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</si>
  <si>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</si>
  <si>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</si>
  <si>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</si>
  <si>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</si>
  <si>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</si>
  <si>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</si>
  <si>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</si>
  <si>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</si>
  <si>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</si>
  <si>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</si>
  <si>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</si>
  <si>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</si>
  <si>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</si>
  <si>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</si>
  <si>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</si>
  <si>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</si>
  <si>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</si>
  <si>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</si>
  <si>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</si>
  <si>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</si>
  <si>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</si>
  <si>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</si>
  <si>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</si>
  <si>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</si>
  <si>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</si>
  <si>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</si>
  <si>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</si>
  <si>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</si>
  <si>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</si>
  <si>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</si>
  <si>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</si>
  <si>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</si>
  <si>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</si>
  <si>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</si>
  <si>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</si>
  <si>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</si>
  <si>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</si>
  <si>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</si>
  <si>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</si>
  <si>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</si>
  <si>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</si>
  <si>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</si>
  <si>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</si>
  <si>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</si>
  <si>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</si>
  <si>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</si>
  <si>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</si>
  <si>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</si>
  <si>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</si>
  <si>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</si>
  <si>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</si>
  <si>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</si>
  <si>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</si>
  <si>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</si>
  <si>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</si>
  <si>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</si>
  <si>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</si>
  <si>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</si>
  <si>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</si>
  <si>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</si>
  <si>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</si>
  <si>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</si>
  <si>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</si>
  <si>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</si>
  <si>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</si>
  <si>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</si>
  <si>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</si>
  <si>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</si>
  <si>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</si>
  <si>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</si>
  <si>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</si>
  <si>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</si>
  <si>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</si>
  <si>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</si>
  <si>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</si>
  <si>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</si>
  <si>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</si>
  <si>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</si>
  <si>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</si>
  <si>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</si>
  <si>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</si>
  <si>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</si>
  <si>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</si>
  <si>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</si>
  <si>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</si>
  <si>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</si>
  <si>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</si>
  <si>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</si>
  <si>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</si>
  <si>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</si>
  <si>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</si>
  <si>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</si>
  <si>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</si>
  <si>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</si>
  <si>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</si>
  <si>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</si>
  <si>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</si>
  <si>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</si>
  <si>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</si>
  <si>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</si>
  <si>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</si>
  <si>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</si>
  <si>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</si>
  <si>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</si>
  <si>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</si>
  <si>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</si>
  <si>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</si>
  <si>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</si>
  <si>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</si>
  <si>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</si>
  <si>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</si>
  <si>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</si>
  <si>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</si>
  <si>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</si>
  <si>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</si>
  <si>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</si>
  <si>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</si>
  <si>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</si>
  <si>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</si>
  <si>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</si>
  <si>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</si>
  <si>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</si>
  <si>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</si>
  <si>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</si>
  <si>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</si>
  <si>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</si>
  <si>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</si>
  <si>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</si>
  <si>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</si>
  <si>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</si>
  <si>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</si>
  <si>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</si>
  <si>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</si>
  <si>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</si>
  <si>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</si>
  <si>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</si>
  <si>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</si>
  <si>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</si>
  <si>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</si>
  <si>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</si>
  <si>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</si>
  <si>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</si>
  <si>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</si>
  <si>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</si>
  <si>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</si>
  <si>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</si>
  <si>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</si>
  <si>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</si>
  <si>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</si>
  <si>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</si>
  <si>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</si>
  <si>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</si>
  <si>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</si>
  <si>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</si>
  <si>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</si>
  <si>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</si>
  <si>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</si>
  <si>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</si>
  <si>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</si>
  <si>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</si>
  <si>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</si>
  <si>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</si>
  <si>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</si>
  <si>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</si>
  <si>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</si>
  <si>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</si>
  <si>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</si>
  <si>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</si>
  <si>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</si>
  <si>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</si>
  <si>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</si>
  <si>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</si>
  <si>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</si>
  <si>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</si>
  <si>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</si>
  <si>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</si>
  <si>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</si>
  <si>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</si>
  <si>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</si>
  <si>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</si>
  <si>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</si>
  <si>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</si>
  <si>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</si>
  <si>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</si>
  <si>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</si>
  <si>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</si>
  <si>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</si>
  <si>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</si>
  <si>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</si>
  <si>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</si>
  <si>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</si>
  <si>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</si>
  <si>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</si>
  <si>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</si>
  <si>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</si>
  <si>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</si>
  <si>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</si>
  <si>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</si>
  <si>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</si>
  <si>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</si>
  <si>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</si>
  <si>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</si>
  <si>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</si>
  <si>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</si>
  <si>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</si>
  <si>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</si>
  <si>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</si>
  <si>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</si>
  <si>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</si>
  <si>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</si>
  <si>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</si>
  <si>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</si>
  <si>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</si>
  <si>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</si>
  <si>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</si>
  <si>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</si>
  <si>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</si>
  <si>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</si>
  <si>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</si>
  <si>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</si>
  <si>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</si>
  <si>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</si>
  <si>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</si>
  <si>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</si>
  <si>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</si>
  <si>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</si>
  <si>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</si>
  <si>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</si>
  <si>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</si>
  <si>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</si>
  <si>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</si>
  <si>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</si>
  <si>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</si>
  <si>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</si>
  <si>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</si>
  <si>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</si>
  <si>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</si>
  <si>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</si>
  <si>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</si>
  <si>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</si>
  <si>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</si>
  <si>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</si>
  <si>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</si>
  <si>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</si>
  <si>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</si>
  <si>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</si>
  <si>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</si>
  <si>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</si>
  <si>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</si>
  <si>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</si>
  <si>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</si>
  <si>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</si>
  <si>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</si>
  <si>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</si>
  <si>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</si>
  <si>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</si>
  <si>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</si>
  <si>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</si>
  <si>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</si>
  <si>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</si>
  <si>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</si>
  <si>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</si>
  <si>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</si>
  <si>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</si>
  <si>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</si>
  <si>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</si>
  <si>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</si>
  <si>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</si>
  <si>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</si>
  <si>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</si>
  <si>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</si>
  <si>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</si>
  <si>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</si>
  <si>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</si>
  <si>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</si>
  <si>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</si>
  <si>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</si>
  <si>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</si>
  <si>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</si>
  <si>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</si>
  <si>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</si>
  <si>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</si>
  <si>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</si>
  <si>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</si>
  <si>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</si>
  <si>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</si>
  <si>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</si>
  <si>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</si>
  <si>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</si>
  <si>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</si>
  <si>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</si>
  <si>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</si>
  <si>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</si>
  <si>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</si>
  <si>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</si>
  <si>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</si>
  <si>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</si>
  <si>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</si>
  <si>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</si>
  <si>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</si>
  <si>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</si>
  <si>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</si>
  <si>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</si>
  <si>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</si>
  <si>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</si>
  <si>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</si>
  <si>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</si>
  <si>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</si>
  <si>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</si>
  <si>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</si>
  <si>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</si>
  <si>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</si>
  <si>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</si>
  <si>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</si>
  <si>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</si>
  <si>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</si>
  <si>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</si>
  <si>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</si>
  <si>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</si>
  <si>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</si>
  <si>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</si>
  <si>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</si>
  <si>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</si>
  <si>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</si>
  <si>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</si>
  <si>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</si>
  <si>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</si>
  <si>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</si>
  <si>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</si>
  <si>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</si>
  <si>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</si>
  <si>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</si>
  <si>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</si>
  <si>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</si>
  <si>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</si>
  <si>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</si>
  <si>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</si>
  <si>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</si>
  <si>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</si>
  <si>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</si>
  <si>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</si>
  <si>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</si>
  <si>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</si>
  <si>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</si>
  <si>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</si>
  <si>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</si>
  <si>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</si>
  <si>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</si>
  <si>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</si>
  <si>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</si>
  <si>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</si>
  <si>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</si>
  <si>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</si>
  <si>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</si>
  <si>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</si>
  <si>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</si>
  <si>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</si>
  <si>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</si>
  <si>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</si>
  <si>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</si>
  <si>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</si>
  <si>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</si>
  <si>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</si>
  <si>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</si>
  <si>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</si>
  <si>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</si>
  <si>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</si>
  <si>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</si>
  <si>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</si>
  <si>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</si>
  <si>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</si>
  <si>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</si>
  <si>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</si>
  <si>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</si>
  <si>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</si>
  <si>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</si>
  <si>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</si>
  <si>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</si>
  <si>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</si>
  <si>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</si>
  <si>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</si>
  <si>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</si>
  <si>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</si>
  <si>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</si>
  <si>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</si>
  <si>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</si>
  <si>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</si>
  <si>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</si>
  <si>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</si>
  <si>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</si>
  <si>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</si>
  <si>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</si>
  <si>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</si>
  <si>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</si>
  <si>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</si>
  <si>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</si>
  <si>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</si>
  <si>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</si>
  <si>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</si>
  <si>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</si>
  <si>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</si>
  <si>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</si>
  <si>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</si>
  <si>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</si>
  <si>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</si>
  <si>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</si>
  <si>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</si>
  <si>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</si>
  <si>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</si>
  <si>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</si>
  <si>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</si>
  <si>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</si>
  <si>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</si>
  <si>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</si>
  <si>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</si>
  <si>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</si>
  <si>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</si>
  <si>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</si>
  <si>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</si>
  <si>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</si>
  <si>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</si>
  <si>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</si>
  <si>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</si>
  <si>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</si>
  <si>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</si>
  <si>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</si>
  <si>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</si>
  <si>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</si>
  <si>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</si>
  <si>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</si>
  <si>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</si>
  <si>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</si>
  <si>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</si>
  <si>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</si>
  <si>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</si>
  <si>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</si>
  <si>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</si>
  <si>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</si>
  <si>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</si>
  <si>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</si>
  <si>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</si>
  <si>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</si>
  <si>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</si>
  <si>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</si>
  <si>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</si>
  <si>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</si>
  <si>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</si>
  <si>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</si>
  <si>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</si>
  <si>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</si>
  <si>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</si>
  <si>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</si>
  <si>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</si>
  <si>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</si>
  <si>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</si>
  <si>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</si>
  <si>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</si>
  <si>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</si>
  <si>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</si>
  <si>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</si>
  <si>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</si>
  <si>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</si>
  <si>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</si>
  <si>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</si>
  <si>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</si>
  <si>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</si>
  <si>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</si>
  <si>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</si>
  <si>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</si>
  <si>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</si>
  <si>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</si>
  <si>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</si>
  <si>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</si>
  <si>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</si>
  <si>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</si>
  <si>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</si>
  <si>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</si>
  <si>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</si>
  <si>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</si>
  <si>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</si>
  <si>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</si>
  <si>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</si>
  <si>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</si>
  <si>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</si>
  <si>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</si>
  <si>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</si>
  <si>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</si>
  <si>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</si>
  <si>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</si>
  <si>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</si>
  <si>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</si>
  <si>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</si>
  <si>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</si>
  <si>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</si>
  <si>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</si>
  <si>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</si>
  <si>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</si>
  <si>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</si>
  <si>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</si>
  <si>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</si>
  <si>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</si>
  <si>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</si>
  <si>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</si>
  <si>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</si>
  <si>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</si>
  <si>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</si>
  <si>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</si>
  <si>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</si>
  <si>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</si>
  <si>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</si>
  <si>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</si>
  <si>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</si>
  <si>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</si>
  <si>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</si>
  <si>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</si>
  <si>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</si>
  <si>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</si>
  <si>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</si>
  <si>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</si>
  <si>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</si>
  <si>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</si>
  <si>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</si>
  <si>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</si>
  <si>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</si>
  <si>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</si>
  <si>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</si>
  <si>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</si>
  <si>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</si>
  <si>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</si>
  <si>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</si>
  <si>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</si>
  <si>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</si>
  <si>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</si>
  <si>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</si>
  <si>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</si>
  <si>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</si>
  <si>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</si>
  <si>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</si>
  <si>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</si>
  <si>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</si>
  <si>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</si>
  <si>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</si>
  <si>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</si>
  <si>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</si>
  <si>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</si>
  <si>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</si>
  <si>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</si>
  <si>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</si>
  <si>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</si>
  <si>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</si>
  <si>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</si>
  <si>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</si>
  <si>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</si>
  <si>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</si>
  <si>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</si>
  <si>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</si>
  <si>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</si>
  <si>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</si>
  <si>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</si>
  <si>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</si>
  <si>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</si>
  <si>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</si>
  <si>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</si>
  <si>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</si>
  <si>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</si>
  <si>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</si>
  <si>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</si>
  <si>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</si>
  <si>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</si>
  <si>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</si>
  <si>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</si>
  <si>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</si>
  <si>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</si>
  <si>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</si>
  <si>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</si>
  <si>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</si>
  <si>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</si>
  <si>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</si>
  <si>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</si>
  <si>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</si>
  <si>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</si>
  <si>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</si>
  <si>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</si>
  <si>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</si>
  <si>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</si>
  <si>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</si>
  <si>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</si>
  <si>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</si>
  <si>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</si>
  <si>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</si>
  <si>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</si>
  <si>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</si>
  <si>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</si>
  <si>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</si>
  <si>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</si>
  <si>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</si>
  <si>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</si>
  <si>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</si>
  <si>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</si>
  <si>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</si>
  <si>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</si>
  <si>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</si>
  <si>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</si>
  <si>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</si>
  <si>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</si>
  <si>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</si>
  <si>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</si>
  <si>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</si>
  <si>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</si>
  <si>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</si>
  <si>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</si>
  <si>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</si>
  <si>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</si>
  <si>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</si>
  <si>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</si>
  <si>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</si>
  <si>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</si>
  <si>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</si>
  <si>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</si>
  <si>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</si>
  <si>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</si>
  <si>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</si>
  <si>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</si>
  <si>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</si>
  <si>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</si>
  <si>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</si>
  <si>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</si>
  <si>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</si>
  <si>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</si>
  <si>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</si>
  <si>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</si>
  <si>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</si>
  <si>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</si>
  <si>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</si>
  <si>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</si>
  <si>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</si>
  <si>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</si>
  <si>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</si>
  <si>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</si>
  <si>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</si>
  <si>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</si>
  <si>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</si>
  <si>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</si>
  <si>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</si>
  <si>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</si>
  <si>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</si>
  <si>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</si>
  <si>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</si>
  <si>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</si>
  <si>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</si>
  <si>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</si>
  <si>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</si>
  <si>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</si>
  <si>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</si>
  <si>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</si>
  <si>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</si>
  <si>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</si>
  <si>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</si>
  <si>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</si>
  <si>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</si>
  <si>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</si>
  <si>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</si>
  <si>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</si>
  <si>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</si>
  <si>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</si>
  <si>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</si>
  <si>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</si>
  <si>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</si>
  <si>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</si>
  <si>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</si>
  <si>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</si>
  <si>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</si>
  <si>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</si>
  <si>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</si>
  <si>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</si>
  <si>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</si>
  <si>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</si>
  <si>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</si>
  <si>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</si>
  <si>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</si>
  <si>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</si>
  <si>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</si>
  <si>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</si>
  <si>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</si>
  <si>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</si>
  <si>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</si>
  <si>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</si>
  <si>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</si>
  <si>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</si>
  <si>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</si>
  <si>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</si>
  <si>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</si>
  <si>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</si>
  <si>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</si>
  <si>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</si>
  <si>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</si>
  <si>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</si>
  <si>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</si>
  <si>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</si>
  <si>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</si>
  <si>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</si>
  <si>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</si>
  <si>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</si>
  <si>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</si>
  <si>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</si>
  <si>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</si>
  <si>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</si>
  <si>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</si>
  <si>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</si>
  <si>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</si>
  <si>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</si>
  <si>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</si>
  <si>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</si>
  <si>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</si>
  <si>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</si>
  <si>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</si>
  <si>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</si>
  <si>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</si>
  <si>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</si>
  <si>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</si>
  <si>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</si>
  <si>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</si>
  <si>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</si>
  <si>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</si>
  <si>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</si>
  <si>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</si>
  <si>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</si>
  <si>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</si>
  <si>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</si>
  <si>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</si>
  <si>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</si>
  <si>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</si>
  <si>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</si>
  <si>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</si>
  <si>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</si>
  <si>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</si>
  <si>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</si>
  <si>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</si>
  <si>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</si>
  <si>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</si>
  <si>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</si>
  <si>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</si>
  <si>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</si>
  <si>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</si>
  <si>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</si>
  <si>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</si>
  <si>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</si>
  <si>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</si>
  <si>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</si>
  <si>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</si>
  <si>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</si>
  <si>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</si>
  <si>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</si>
  <si>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</si>
  <si>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</si>
  <si>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</si>
  <si>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</si>
  <si>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</si>
  <si>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</si>
  <si>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</si>
  <si>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</si>
  <si>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</si>
  <si>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</si>
  <si>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</si>
  <si>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</si>
  <si>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</si>
  <si>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</si>
  <si>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</si>
  <si>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</si>
  <si>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</si>
  <si>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</si>
  <si>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</si>
  <si>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</si>
  <si>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</si>
  <si>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</si>
  <si>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</si>
  <si>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</si>
  <si>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</si>
  <si>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</si>
  <si>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</si>
  <si>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</si>
  <si>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</si>
  <si>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</si>
  <si>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</si>
  <si>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</si>
  <si>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</si>
  <si>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</si>
  <si>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</si>
  <si>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</si>
  <si>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</si>
  <si>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</si>
  <si>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</si>
  <si>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</si>
  <si>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</si>
  <si>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</si>
  <si>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</si>
  <si>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</si>
  <si>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</si>
  <si>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</si>
  <si>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</si>
  <si>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</si>
  <si>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</si>
  <si>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</si>
  <si>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</si>
  <si>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</si>
  <si>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</si>
  <si>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</si>
  <si>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</si>
  <si>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</si>
  <si>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</si>
  <si>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</si>
  <si>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</si>
  <si>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</si>
  <si>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</si>
  <si>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</si>
  <si>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</si>
  <si>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</si>
  <si>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</si>
  <si>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</si>
  <si>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</si>
  <si>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</si>
  <si>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</si>
  <si>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</si>
  <si>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</si>
  <si>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</si>
  <si>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</si>
  <si>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</si>
  <si>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</si>
  <si>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</si>
  <si>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</si>
  <si>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</si>
  <si>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</si>
  <si>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</si>
  <si>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</si>
  <si>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</si>
  <si>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</si>
  <si>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</si>
  <si>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</si>
  <si>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</si>
  <si>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</si>
  <si>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</si>
  <si>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</si>
  <si>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</si>
  <si>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</si>
  <si>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</si>
  <si>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</si>
  <si>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</si>
  <si>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</si>
  <si>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</si>
  <si>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</si>
  <si>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</si>
  <si>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</si>
  <si>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</si>
  <si>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</si>
  <si>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</si>
  <si>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</si>
  <si>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</si>
  <si>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</si>
  <si>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</si>
  <si>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</si>
  <si>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</si>
  <si>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</si>
  <si>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</si>
  <si>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</si>
  <si>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</si>
  <si>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</si>
  <si>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</si>
  <si>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</si>
  <si>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</si>
  <si>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</si>
  <si>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</si>
  <si>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</si>
  <si>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</si>
  <si>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</si>
  <si>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</si>
  <si>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</si>
  <si>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</si>
  <si>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</si>
  <si>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</si>
  <si>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</si>
  <si>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</si>
  <si>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</si>
  <si>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</si>
  <si>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</si>
  <si>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</si>
  <si>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</si>
  <si>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</si>
  <si>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</si>
  <si>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</si>
  <si>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</si>
  <si>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</si>
  <si>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</si>
  <si>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</si>
  <si>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</si>
  <si>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</si>
  <si>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</si>
  <si>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</si>
  <si>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</si>
  <si>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</si>
  <si>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</si>
  <si>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</si>
  <si>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</si>
  <si>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</si>
  <si>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</si>
  <si>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</si>
  <si>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</si>
  <si>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</si>
  <si>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</si>
  <si>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</si>
  <si>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</si>
  <si>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</si>
  <si>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</si>
  <si>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</si>
  <si>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</si>
  <si>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</si>
  <si>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</si>
  <si>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</si>
  <si>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</si>
  <si>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</si>
  <si>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</si>
  <si>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</si>
  <si>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</si>
  <si>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</si>
  <si>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</si>
  <si>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</si>
  <si>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</si>
  <si>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</si>
  <si>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</si>
  <si>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</si>
  <si>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</si>
  <si>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</si>
  <si>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</si>
  <si>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</si>
  <si>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</si>
  <si>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</si>
  <si>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</si>
  <si>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</si>
  <si>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</si>
  <si>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</si>
  <si>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</si>
  <si>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</si>
  <si>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</si>
  <si>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</si>
  <si>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</si>
  <si>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</si>
  <si>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</si>
  <si>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</si>
  <si>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</si>
  <si>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</si>
  <si>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</si>
  <si>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</si>
  <si>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</si>
  <si>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</si>
  <si>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</si>
  <si>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</si>
  <si>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</si>
  <si>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</si>
  <si>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</si>
  <si>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</si>
  <si>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</si>
  <si>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</si>
  <si>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</si>
  <si>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</si>
  <si>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</si>
  <si>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</si>
  <si>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</si>
  <si>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</si>
  <si>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</si>
  <si>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</si>
  <si>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</si>
  <si>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</si>
  <si>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</si>
  <si>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</si>
  <si>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</si>
  <si>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</si>
  <si>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</si>
  <si>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</si>
  <si>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</si>
  <si>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</si>
  <si>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</si>
  <si>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</si>
  <si>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</si>
  <si>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</si>
  <si>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</si>
  <si>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</si>
  <si>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</si>
  <si>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</si>
  <si>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</si>
  <si>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</si>
  <si>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</si>
  <si>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</si>
  <si>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</si>
  <si>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</si>
  <si>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</si>
  <si>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</si>
  <si>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</si>
  <si>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</si>
  <si>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</si>
  <si>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</si>
  <si>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</si>
  <si>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</si>
  <si>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</si>
  <si>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</si>
  <si>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</si>
  <si>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</si>
  <si>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</si>
  <si>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</si>
  <si>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</si>
  <si>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</si>
  <si>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</si>
  <si>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</si>
  <si>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</si>
  <si>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</si>
  <si>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</si>
  <si>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</si>
  <si>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</si>
  <si>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</si>
  <si>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</si>
  <si>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</si>
  <si>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</si>
  <si>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</si>
  <si>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</si>
  <si>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</si>
  <si>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</si>
  <si>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</si>
  <si>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</si>
  <si>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</si>
  <si>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</si>
  <si>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</si>
  <si>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</si>
  <si>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</si>
  <si>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</si>
  <si>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</si>
  <si>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</si>
  <si>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</si>
  <si>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</si>
  <si>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</si>
  <si>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</si>
  <si>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</si>
  <si>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</si>
  <si>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</si>
  <si>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</si>
  <si>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</si>
  <si>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</si>
  <si>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</si>
  <si>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</si>
  <si>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</si>
  <si>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</si>
  <si>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</si>
  <si>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</si>
  <si>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</si>
  <si>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</si>
  <si>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</si>
  <si>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</si>
  <si>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</si>
  <si>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</si>
  <si>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</si>
  <si>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</si>
  <si>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</si>
  <si>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</si>
  <si>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</si>
  <si>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</si>
  <si>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</si>
  <si>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</si>
  <si>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</si>
  <si>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</si>
  <si>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</si>
  <si>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</si>
  <si>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</si>
  <si>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</si>
  <si>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</si>
  <si>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</si>
  <si>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</si>
  <si>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</si>
  <si>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</si>
  <si>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</si>
  <si>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</si>
  <si>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</si>
  <si>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</si>
  <si>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</si>
  <si>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</si>
  <si>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</si>
  <si>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</si>
  <si>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</si>
  <si>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</si>
  <si>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</si>
  <si>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</si>
  <si>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</si>
  <si>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</si>
  <si>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</si>
  <si>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</si>
  <si>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</si>
  <si>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</si>
  <si>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</si>
  <si>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</si>
  <si>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</si>
  <si>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</si>
  <si>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</si>
  <si>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</si>
  <si>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</si>
  <si>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</si>
  <si>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</si>
  <si>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</si>
  <si>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</si>
  <si>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</si>
  <si>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</si>
  <si>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</si>
  <si>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</si>
  <si>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</si>
  <si>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</si>
  <si>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</si>
  <si>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</si>
  <si>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</si>
  <si>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</si>
  <si>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</si>
  <si>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</si>
  <si>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</si>
  <si>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</si>
  <si>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</si>
  <si>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</si>
  <si>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</si>
  <si>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</si>
  <si>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</si>
  <si>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</si>
  <si>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</si>
  <si>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</si>
  <si>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</si>
  <si>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</si>
  <si>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</si>
  <si>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</si>
  <si>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</si>
  <si>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</si>
  <si>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</si>
  <si>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</si>
  <si>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</si>
  <si>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</si>
  <si>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</si>
  <si>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</si>
  <si>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</si>
  <si>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</si>
  <si>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</si>
  <si>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</si>
  <si>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</si>
  <si>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</si>
  <si>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</si>
  <si>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</si>
  <si>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</si>
  <si>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</si>
  <si>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</si>
  <si>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</si>
  <si>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</si>
  <si>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</si>
  <si>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</si>
  <si>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</si>
  <si>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</si>
  <si>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</si>
  <si>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</si>
  <si>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</si>
  <si>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</si>
  <si>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</si>
  <si>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</si>
  <si>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</si>
  <si>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</si>
  <si>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</si>
  <si>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</si>
  <si>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</si>
  <si>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</si>
  <si>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</si>
  <si>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</si>
  <si>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</si>
  <si>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</si>
  <si>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</si>
  <si>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</si>
  <si>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</si>
  <si>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</si>
  <si>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</si>
  <si>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</si>
  <si>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</si>
  <si>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</si>
  <si>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</si>
  <si>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</si>
  <si>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</si>
  <si>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</si>
  <si>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</si>
  <si>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</si>
  <si>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</si>
  <si>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</si>
  <si>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</si>
  <si>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</si>
  <si>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</si>
  <si>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</si>
  <si>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</si>
  <si>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</si>
  <si>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</si>
  <si>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</si>
  <si>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</si>
  <si>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</si>
  <si>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</si>
  <si>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</si>
  <si>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</si>
  <si>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</si>
  <si>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</si>
  <si>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</si>
  <si>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</si>
  <si>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</si>
  <si>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</si>
  <si>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</si>
  <si>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</si>
  <si>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</si>
  <si>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</si>
  <si>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</si>
  <si>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</si>
  <si>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</si>
  <si>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</si>
  <si>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</si>
  <si>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</si>
  <si>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</si>
  <si>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</si>
  <si>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</si>
  <si>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</si>
  <si>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</si>
  <si>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</si>
  <si>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</si>
  <si>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</si>
  <si>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</si>
  <si>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</si>
  <si>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</si>
  <si>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</si>
  <si>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</si>
  <si>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</si>
  <si>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</si>
  <si>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</si>
  <si>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</si>
  <si>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</si>
  <si>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</si>
  <si>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</si>
  <si>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</si>
  <si>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</si>
  <si>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</si>
  <si>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</si>
  <si>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</si>
  <si>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</si>
  <si>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</si>
  <si>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</si>
  <si>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</si>
  <si>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</si>
  <si>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</si>
  <si>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</si>
  <si>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</si>
  <si>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</si>
  <si>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</si>
  <si>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</si>
  <si>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</si>
  <si>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</si>
  <si>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</si>
  <si>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</si>
  <si>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</si>
  <si>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</si>
  <si>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</si>
  <si>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</si>
  <si>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</si>
  <si>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</si>
  <si>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</si>
  <si>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</si>
  <si>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</si>
  <si>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</si>
  <si>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</si>
  <si>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</si>
  <si>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</si>
  <si>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</si>
  <si>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</si>
  <si>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</si>
  <si>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</si>
  <si>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</si>
  <si>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</si>
  <si>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</si>
  <si>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</si>
  <si>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</si>
  <si>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</si>
  <si>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</si>
  <si>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</si>
  <si>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</si>
  <si>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</si>
  <si>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</si>
  <si>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</si>
  <si>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</si>
  <si>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</si>
  <si>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</si>
  <si>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</si>
  <si>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</si>
  <si>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</si>
  <si>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</si>
  <si>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</si>
  <si>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</si>
  <si>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</si>
  <si>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</si>
  <si>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</si>
  <si>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</si>
  <si>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</si>
  <si>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</si>
  <si>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</si>
  <si>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</si>
  <si>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</si>
  <si>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</si>
  <si>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</si>
  <si>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</si>
  <si>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</si>
  <si>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</si>
  <si>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</si>
  <si>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</si>
  <si>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</si>
  <si>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</si>
  <si>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</si>
  <si>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</si>
  <si>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</si>
  <si>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</si>
  <si>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</si>
  <si>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</si>
  <si>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</si>
  <si>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</si>
  <si>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</si>
  <si>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</si>
  <si>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</si>
  <si>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</si>
  <si>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</si>
  <si>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</si>
  <si>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</si>
  <si>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</si>
  <si>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</si>
  <si>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</si>
  <si>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</si>
  <si>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</si>
  <si>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</si>
  <si>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</si>
  <si>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</si>
  <si>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</si>
  <si>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</si>
  <si>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</si>
  <si>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</si>
  <si>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</si>
  <si>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</si>
  <si>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</si>
  <si>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</si>
  <si>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</si>
  <si>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</si>
  <si>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</si>
  <si>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</si>
  <si>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</si>
  <si>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</si>
  <si>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</si>
  <si>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</si>
  <si>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</si>
  <si>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</si>
  <si>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</si>
  <si>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</si>
  <si>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</si>
  <si>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</si>
  <si>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</si>
  <si>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</si>
  <si>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</si>
  <si>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</si>
  <si>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</si>
  <si>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</si>
  <si>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</si>
  <si>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</si>
  <si>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</si>
  <si>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</si>
  <si>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</si>
  <si>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</si>
  <si>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</si>
  <si>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</si>
  <si>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</si>
  <si>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</si>
  <si>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</si>
  <si>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</si>
  <si>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</si>
  <si>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</si>
  <si>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</si>
  <si>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</si>
  <si>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</si>
  <si>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</si>
  <si>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</si>
  <si>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</si>
  <si>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</si>
  <si>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</si>
  <si>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</si>
  <si>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</si>
  <si>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</si>
  <si>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</si>
  <si>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</si>
  <si>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</si>
  <si>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</si>
  <si>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</si>
  <si>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</si>
  <si>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</si>
  <si>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</si>
  <si>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</si>
  <si>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</si>
  <si>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</si>
  <si>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</si>
  <si>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</si>
  <si>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</si>
  <si>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</si>
  <si>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</si>
  <si>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</si>
  <si>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</si>
  <si>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</si>
  <si>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</si>
  <si>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</si>
  <si>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</si>
  <si>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</si>
  <si>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</si>
  <si>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</si>
  <si>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</si>
  <si>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</si>
  <si>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</si>
  <si>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</si>
  <si>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</si>
  <si>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</si>
  <si>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</si>
  <si>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</si>
  <si>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</si>
  <si>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</si>
  <si>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</si>
  <si>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</si>
  <si>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</si>
  <si>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</si>
  <si>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</si>
  <si>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</si>
  <si>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</si>
  <si>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</si>
  <si>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</si>
  <si>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</si>
  <si>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</si>
  <si>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</si>
  <si>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</si>
  <si>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</si>
  <si>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</si>
  <si>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</si>
  <si>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</si>
  <si>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</si>
  <si>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</si>
  <si>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</si>
  <si>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</si>
  <si>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</si>
  <si>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</si>
  <si>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</si>
  <si>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</si>
  <si>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</si>
  <si>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</si>
  <si>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</si>
  <si>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</si>
  <si>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</si>
  <si>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</si>
  <si>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</si>
  <si>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</si>
  <si>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</si>
  <si>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</si>
  <si>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</si>
  <si>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</si>
  <si>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</si>
  <si>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</si>
  <si>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</si>
  <si>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</si>
  <si>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</si>
  <si>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</si>
  <si>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</si>
  <si>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</si>
  <si>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</si>
  <si>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</si>
  <si>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</si>
  <si>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</si>
  <si>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</si>
  <si>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</si>
  <si>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</si>
  <si>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</si>
  <si>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</si>
  <si>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</si>
  <si>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</si>
  <si>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</si>
  <si>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</si>
  <si>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</si>
  <si>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</si>
  <si>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</si>
  <si>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</si>
  <si>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</si>
  <si>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</si>
  <si>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</si>
  <si>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</si>
  <si>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</si>
  <si>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</si>
  <si>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</si>
  <si>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</si>
  <si>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</si>
  <si>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</si>
  <si>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</si>
  <si>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</si>
  <si>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</si>
  <si>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</si>
  <si>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</si>
  <si>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</si>
  <si>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</si>
  <si>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</si>
  <si>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</si>
  <si>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</si>
  <si>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</si>
  <si>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</si>
  <si>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</si>
  <si>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</si>
  <si>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</si>
  <si>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</si>
  <si>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</si>
  <si>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</si>
  <si>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</si>
  <si>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</si>
  <si>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</si>
  <si>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</si>
  <si>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</si>
  <si>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</si>
  <si>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</si>
  <si>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</si>
  <si>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</si>
  <si>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</si>
  <si>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</si>
  <si>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</si>
  <si>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</si>
  <si>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</si>
  <si>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</si>
  <si>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</si>
  <si>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</si>
  <si>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</si>
  <si>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</si>
  <si>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</si>
  <si>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</si>
  <si>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</si>
  <si>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</si>
  <si>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</si>
  <si>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</si>
  <si>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</si>
  <si>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</si>
  <si>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</si>
  <si>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</si>
  <si>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</si>
  <si>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</si>
  <si>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</si>
  <si>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</si>
  <si>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</si>
  <si>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</si>
  <si>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</si>
  <si>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</si>
  <si>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</si>
  <si>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</si>
  <si>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</si>
  <si>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</si>
  <si>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</si>
  <si>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</si>
  <si>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</si>
  <si>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</si>
  <si>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</si>
  <si>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</si>
  <si>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</si>
  <si>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</si>
  <si>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</si>
  <si>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</si>
  <si>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</si>
  <si>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</si>
  <si>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</si>
  <si>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</si>
  <si>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</si>
  <si>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</si>
  <si>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</si>
  <si>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</si>
  <si>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</si>
  <si>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</si>
  <si>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</si>
  <si>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</si>
  <si>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</si>
  <si>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</si>
  <si>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</si>
  <si>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</si>
  <si>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</si>
  <si>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</si>
  <si>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</si>
  <si>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</si>
  <si>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</si>
  <si>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</si>
  <si>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</si>
  <si>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</si>
  <si>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</si>
  <si>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</si>
  <si>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</si>
  <si>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</si>
  <si>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</si>
  <si>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</si>
  <si>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</si>
  <si>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</si>
  <si>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</si>
  <si>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</si>
  <si>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</si>
  <si>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</si>
  <si>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</si>
  <si>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</si>
  <si>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</si>
  <si>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</si>
  <si>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</si>
  <si>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</si>
  <si>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</si>
  <si>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</si>
  <si>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</si>
  <si>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</si>
  <si>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</si>
  <si>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</si>
  <si>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</si>
  <si>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</si>
  <si>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</si>
  <si>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</si>
  <si>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</si>
  <si>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</si>
  <si>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</si>
  <si>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</si>
  <si>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</si>
  <si>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</si>
  <si>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</si>
  <si>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</si>
  <si>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</si>
  <si>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</si>
  <si>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</si>
  <si>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</si>
  <si>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</si>
  <si>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</si>
  <si>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</si>
  <si>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</si>
  <si>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</si>
  <si>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</si>
  <si>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</si>
  <si>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</si>
  <si>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</si>
  <si>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</si>
  <si>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</si>
  <si>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</si>
  <si>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</si>
  <si>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</si>
  <si>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</si>
  <si>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</si>
  <si>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</si>
  <si>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</si>
  <si>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</si>
  <si>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</si>
  <si>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</si>
  <si>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</si>
  <si>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</si>
  <si>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</si>
  <si>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</si>
  <si>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</si>
  <si>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</si>
  <si>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</si>
  <si>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</si>
  <si>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</si>
  <si>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</si>
  <si>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</si>
  <si>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</si>
  <si>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</si>
  <si>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</si>
  <si>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</si>
  <si>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</si>
  <si>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</si>
  <si>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</si>
  <si>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</si>
  <si>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</si>
  <si>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</si>
  <si>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</si>
  <si>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</si>
  <si>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</si>
  <si>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</si>
  <si>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</si>
  <si>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</si>
  <si>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</si>
  <si>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</si>
  <si>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</si>
  <si>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</si>
  <si>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</si>
  <si>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</si>
  <si>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</si>
  <si>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</si>
  <si>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</si>
  <si>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</si>
  <si>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</si>
  <si>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</si>
  <si>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</si>
  <si>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</si>
  <si>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</si>
  <si>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</si>
  <si>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</si>
  <si>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</si>
  <si>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</si>
  <si>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</si>
  <si>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</si>
  <si>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</si>
  <si>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</si>
  <si>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</si>
  <si>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</si>
  <si>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</si>
  <si>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</si>
  <si>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</si>
  <si>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</si>
  <si>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</si>
  <si>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</si>
  <si>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</si>
  <si>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</si>
  <si>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</si>
  <si>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</si>
  <si>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</si>
  <si>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</si>
  <si>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</si>
  <si>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</si>
  <si>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</si>
  <si>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</si>
  <si>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</si>
  <si>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</si>
  <si>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</si>
  <si>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</si>
  <si>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</si>
  <si>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</si>
  <si>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</si>
  <si>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</si>
  <si>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</si>
  <si>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</si>
  <si>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</si>
  <si>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</si>
  <si>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</si>
  <si>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</si>
  <si>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</si>
  <si>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</si>
  <si>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</si>
  <si>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</si>
  <si>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</si>
  <si>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</si>
  <si>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</si>
  <si>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</si>
  <si>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</si>
  <si>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</si>
  <si>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</si>
  <si>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</si>
  <si>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</si>
  <si>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</si>
  <si>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</si>
  <si>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</si>
  <si>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</si>
  <si>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</si>
  <si>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</si>
  <si>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</si>
  <si>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</si>
  <si>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</si>
  <si>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</si>
  <si>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</si>
  <si>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</si>
  <si>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</si>
  <si>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</si>
  <si>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</si>
  <si>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</si>
  <si>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</si>
  <si>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</si>
  <si>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</si>
  <si>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</si>
  <si>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</si>
  <si>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</si>
  <si>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</si>
  <si>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</si>
  <si>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</si>
  <si>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</si>
  <si>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</si>
  <si>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</si>
  <si>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</si>
  <si>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</si>
  <si>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</si>
  <si>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</si>
  <si>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</si>
  <si>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</si>
  <si>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</si>
  <si>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</si>
  <si>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</si>
  <si>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</si>
  <si>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</si>
  <si>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</si>
  <si>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</si>
  <si>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</si>
  <si>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</si>
  <si>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</si>
  <si>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</si>
  <si>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</si>
  <si>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</si>
  <si>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</si>
  <si>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</si>
  <si>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</si>
  <si>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</si>
  <si>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</si>
  <si>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</si>
  <si>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</si>
  <si>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</si>
  <si>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</si>
  <si>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</si>
  <si>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</si>
  <si>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</si>
  <si>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</si>
  <si>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</si>
  <si>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</si>
  <si>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</si>
  <si>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</si>
  <si>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</si>
  <si>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</si>
  <si>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</si>
  <si>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</si>
  <si>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</si>
  <si>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</si>
  <si>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</si>
  <si>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</si>
  <si>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</si>
  <si>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</si>
  <si>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</si>
  <si>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</si>
  <si>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</si>
  <si>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</si>
  <si>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</si>
  <si>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</si>
  <si>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</si>
  <si>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</si>
  <si>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</si>
  <si>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</si>
  <si>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</si>
  <si>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</si>
  <si>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</si>
  <si>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</si>
  <si>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</si>
  <si>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</si>
  <si>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</si>
  <si>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</si>
  <si>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</si>
  <si>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</si>
  <si>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</si>
  <si>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</si>
  <si>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</si>
  <si>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</si>
  <si>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</si>
  <si>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</si>
  <si>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</si>
  <si>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</si>
  <si>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</si>
  <si>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</si>
  <si>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</si>
  <si>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</si>
  <si>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</si>
  <si>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</si>
  <si>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</si>
  <si>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</si>
  <si>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</si>
  <si>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</si>
  <si>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</si>
  <si>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</si>
  <si>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</si>
  <si>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</si>
  <si>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</si>
  <si>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</si>
  <si>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</si>
  <si>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</si>
  <si>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</si>
  <si>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</si>
  <si>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</si>
  <si>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</si>
  <si>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</si>
  <si>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</si>
  <si>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</si>
  <si>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</si>
  <si>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</si>
  <si>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</si>
  <si>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</si>
  <si>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</si>
  <si>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</si>
  <si>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</si>
  <si>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</si>
  <si>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</si>
  <si>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</si>
  <si>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</si>
  <si>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</si>
  <si>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</si>
  <si>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</si>
  <si>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</si>
  <si>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</si>
  <si>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</si>
  <si>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</si>
  <si>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</si>
  <si>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</si>
  <si>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</si>
  <si>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</si>
  <si>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</si>
  <si>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</si>
  <si>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</si>
  <si>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</si>
  <si>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</si>
  <si>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</si>
  <si>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</si>
  <si>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</si>
  <si>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</si>
  <si>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</si>
  <si>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</si>
  <si>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</si>
  <si>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</si>
  <si>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</si>
  <si>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</si>
  <si>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</si>
  <si>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</si>
  <si>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</si>
  <si>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</si>
  <si>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</si>
  <si>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</si>
  <si>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</si>
  <si>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</si>
  <si>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</si>
  <si>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</si>
  <si>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</si>
  <si>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</si>
  <si>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</si>
  <si>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</si>
  <si>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</si>
  <si>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</si>
  <si>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</si>
  <si>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</si>
  <si>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</si>
  <si>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</si>
  <si>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</si>
  <si>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</si>
  <si>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</si>
  <si>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</si>
  <si>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</si>
  <si>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</si>
  <si>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</si>
  <si>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</si>
  <si>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</si>
  <si>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</si>
  <si>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</si>
  <si>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</si>
  <si>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</si>
  <si>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</si>
  <si>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</si>
  <si>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</si>
  <si>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</si>
  <si>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</si>
  <si>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</si>
  <si>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</si>
  <si>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</si>
  <si>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</si>
  <si>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</si>
  <si>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</si>
  <si>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</si>
  <si>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</si>
  <si>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</si>
  <si>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</si>
  <si>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</si>
  <si>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</si>
  <si>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</si>
  <si>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</si>
  <si>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</si>
  <si>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</si>
  <si>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</si>
  <si>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</si>
  <si>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</si>
  <si>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</si>
  <si>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</si>
  <si>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</si>
  <si>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</si>
  <si>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</si>
  <si>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</si>
  <si>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</si>
  <si>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</si>
  <si>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</si>
  <si>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</si>
  <si>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</si>
  <si>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</si>
  <si>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</si>
  <si>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</si>
  <si>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</si>
  <si>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</si>
  <si>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</si>
  <si>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</si>
  <si>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</si>
  <si>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</si>
  <si>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</si>
  <si>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</si>
  <si>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</si>
  <si>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</si>
  <si>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</si>
  <si>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</si>
  <si>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</si>
  <si>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</si>
  <si>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</si>
  <si>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</si>
  <si>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</si>
  <si>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</si>
  <si>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</si>
  <si>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</si>
  <si>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</si>
  <si>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</si>
  <si>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</si>
  <si>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</si>
  <si>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</si>
  <si>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</si>
  <si>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</si>
  <si>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</si>
  <si>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</si>
  <si>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</si>
  <si>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</si>
  <si>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</si>
  <si>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</si>
  <si>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</si>
  <si>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</si>
  <si>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</si>
  <si>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</si>
  <si>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</si>
  <si>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</si>
  <si>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</si>
  <si>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</si>
  <si>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</si>
  <si>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</si>
  <si>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</si>
  <si>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</si>
  <si>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</si>
  <si>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</si>
  <si>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</si>
  <si>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</si>
  <si>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</si>
  <si>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</si>
  <si>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</si>
  <si>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</si>
  <si>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</si>
  <si>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</si>
  <si>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</si>
  <si>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</si>
  <si>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</si>
  <si>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</si>
  <si>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</si>
  <si>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</si>
  <si>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</si>
  <si>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</si>
  <si>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</si>
  <si>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</si>
  <si>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</si>
  <si>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</si>
  <si>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</si>
  <si>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</si>
  <si>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</si>
  <si>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</si>
  <si>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</si>
  <si>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</si>
  <si>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</si>
  <si>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</si>
  <si>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</si>
  <si>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</si>
  <si>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</si>
  <si>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</si>
  <si>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</si>
  <si>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</si>
  <si>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</si>
  <si>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</si>
  <si>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</si>
  <si>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</si>
  <si>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</si>
  <si>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</si>
  <si>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</si>
  <si>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</si>
  <si>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</si>
  <si>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</si>
  <si>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</si>
  <si>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</si>
  <si>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</si>
  <si>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</si>
  <si>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</si>
  <si>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</si>
  <si>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</si>
  <si>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</si>
  <si>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</si>
  <si>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</si>
  <si>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</si>
  <si>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</si>
  <si>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</si>
  <si>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</si>
  <si>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</si>
  <si>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</si>
  <si>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</si>
  <si>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</si>
  <si>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</si>
  <si>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</si>
  <si>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</si>
  <si>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</si>
  <si>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</si>
  <si>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</si>
  <si>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</si>
  <si>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</si>
  <si>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</si>
  <si>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</si>
  <si>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</si>
  <si>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</si>
  <si>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</si>
  <si>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</si>
  <si>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</si>
  <si>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</si>
  <si>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</si>
  <si>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</si>
  <si>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</si>
  <si>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</si>
  <si>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</si>
  <si>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</si>
  <si>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</si>
  <si>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</si>
  <si>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</si>
  <si>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</si>
  <si>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</si>
  <si>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</si>
  <si>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</si>
  <si>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</si>
  <si>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</si>
  <si>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</si>
  <si>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</si>
  <si>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</si>
  <si>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</si>
  <si>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</si>
  <si>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</si>
  <si>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</si>
  <si>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</si>
  <si>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</si>
  <si>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</si>
  <si>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</si>
  <si>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</si>
  <si>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</si>
  <si>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</si>
  <si>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</si>
  <si>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</si>
  <si>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</si>
  <si>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</si>
  <si>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</si>
  <si>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</si>
  <si>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</si>
  <si>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</si>
  <si>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</si>
  <si>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</si>
  <si>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</si>
  <si>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</si>
  <si>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</si>
  <si>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</si>
  <si>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</si>
  <si>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</si>
  <si>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</si>
  <si>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</si>
  <si>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</si>
  <si>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</si>
  <si>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</si>
  <si>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</si>
  <si>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</si>
  <si>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</si>
  <si>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</si>
  <si>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</si>
  <si>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</si>
  <si>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</si>
  <si>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</si>
  <si>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</si>
  <si>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</si>
  <si>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</si>
  <si>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</si>
  <si>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</si>
  <si>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</si>
  <si>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</si>
  <si>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</si>
  <si>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</si>
  <si>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</si>
  <si>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</si>
  <si>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</si>
  <si>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</si>
  <si>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</si>
  <si>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</si>
  <si>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</si>
  <si>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</si>
  <si>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</si>
  <si>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</si>
  <si>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</si>
  <si>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</si>
  <si>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</si>
  <si>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</si>
  <si>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</si>
  <si>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</si>
  <si>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</si>
  <si>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</si>
  <si>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</si>
  <si>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</si>
  <si>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</si>
  <si>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</si>
  <si>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</si>
  <si>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</si>
  <si>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</si>
  <si>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</si>
  <si>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</si>
  <si>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</si>
  <si>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</si>
  <si>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</si>
  <si>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</si>
  <si>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</si>
  <si>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</si>
  <si>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</si>
  <si>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</si>
  <si>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</si>
  <si>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</si>
  <si>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</si>
  <si>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</si>
  <si>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</si>
  <si>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</si>
  <si>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</si>
  <si>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</si>
  <si>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</si>
  <si>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</si>
  <si>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</si>
  <si>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</si>
  <si>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</si>
  <si>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</si>
  <si>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</si>
  <si>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</si>
  <si>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</si>
  <si>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</si>
  <si>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</si>
  <si>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</si>
  <si>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</si>
  <si>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</si>
  <si>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</si>
  <si>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</si>
  <si>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</si>
  <si>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</si>
  <si>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</si>
  <si>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</si>
  <si>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</si>
  <si>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</si>
  <si>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</si>
  <si>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</si>
  <si>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</si>
  <si>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</si>
  <si>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</si>
  <si>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</si>
  <si>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</si>
  <si>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</si>
  <si>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</si>
  <si>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</si>
  <si>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</si>
  <si>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</si>
  <si>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</si>
  <si>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</si>
  <si>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</si>
  <si>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</si>
  <si>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</si>
  <si>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</si>
  <si>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</si>
  <si>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</si>
  <si>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</si>
  <si>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</si>
  <si>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</si>
  <si>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</si>
  <si>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</si>
  <si>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</si>
  <si>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</si>
  <si>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</si>
  <si>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</si>
  <si>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</si>
  <si>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</si>
  <si>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</si>
  <si>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</si>
  <si>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</si>
  <si>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</si>
  <si>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</si>
  <si>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</si>
  <si>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</si>
  <si>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</si>
  <si>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</si>
  <si>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</si>
  <si>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</si>
  <si>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</si>
  <si>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</si>
  <si>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</si>
  <si>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</si>
  <si>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</si>
  <si>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</si>
  <si>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</si>
  <si>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</si>
  <si>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</si>
  <si>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</si>
  <si>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</si>
  <si>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</si>
  <si>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</si>
  <si>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</si>
  <si>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</si>
  <si>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</si>
  <si>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</si>
  <si>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</si>
  <si>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</si>
  <si>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</si>
  <si>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</si>
  <si>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</si>
  <si>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</si>
  <si>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</si>
  <si>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</si>
  <si>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</si>
  <si>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</si>
  <si>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</si>
  <si>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</si>
  <si>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</si>
  <si>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</si>
  <si>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</si>
  <si>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</si>
  <si>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</si>
  <si>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</si>
  <si>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</si>
  <si>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</si>
  <si>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</si>
  <si>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</si>
  <si>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</si>
  <si>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</si>
  <si>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</si>
  <si>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</si>
  <si>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</si>
  <si>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</si>
  <si>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</si>
  <si>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</si>
  <si>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</si>
  <si>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</si>
  <si>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</si>
  <si>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</si>
  <si>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</si>
  <si>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</si>
  <si>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</si>
  <si>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</si>
  <si>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</si>
  <si>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</si>
  <si>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</si>
  <si>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</si>
  <si>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</si>
  <si>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</si>
  <si>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</si>
  <si>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</si>
  <si>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</si>
  <si>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</si>
  <si>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</si>
  <si>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</si>
  <si>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</si>
  <si>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</si>
  <si>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</si>
  <si>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</si>
  <si>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</si>
  <si>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</si>
  <si>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</si>
  <si>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</si>
  <si>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</si>
  <si>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</si>
  <si>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</si>
  <si>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</si>
  <si>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</si>
  <si>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</si>
  <si>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</si>
  <si>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</si>
  <si>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</si>
  <si>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</si>
  <si>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</si>
  <si>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</si>
  <si>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</si>
  <si>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</si>
  <si>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</si>
  <si>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</si>
  <si>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</si>
  <si>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</si>
  <si>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</si>
  <si>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</si>
  <si>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</si>
  <si>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</si>
  <si>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</si>
  <si>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</si>
  <si>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</si>
  <si>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</si>
  <si>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</si>
  <si>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</si>
  <si>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</si>
  <si>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</si>
  <si>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</si>
  <si>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</si>
  <si>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</si>
  <si>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</si>
  <si>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</si>
  <si>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</si>
  <si>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</si>
  <si>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</si>
  <si>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</si>
  <si>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</si>
  <si>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</si>
  <si>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</si>
  <si>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</si>
  <si>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</si>
  <si>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</si>
  <si>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</si>
  <si>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</si>
  <si>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</si>
  <si>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</si>
  <si>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</si>
  <si>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</si>
  <si>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</si>
  <si>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</si>
  <si>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</si>
  <si>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</si>
  <si>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</si>
  <si>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</si>
  <si>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</si>
  <si>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</si>
  <si>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</si>
  <si>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</si>
  <si>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</si>
  <si>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</si>
  <si>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</si>
  <si>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</si>
  <si>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</si>
  <si>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</si>
  <si>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</si>
  <si>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</si>
  <si>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</si>
  <si>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</si>
  <si>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</si>
  <si>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</si>
  <si>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</si>
  <si>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</si>
  <si>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</si>
  <si>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</si>
  <si>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</si>
  <si>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</si>
  <si>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</si>
  <si>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</si>
  <si>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</si>
  <si>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</si>
  <si>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</si>
  <si>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</si>
  <si>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</si>
  <si>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</si>
  <si>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</si>
  <si>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</si>
  <si>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</si>
  <si>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</si>
  <si>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</si>
  <si>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</si>
  <si>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</si>
  <si>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</si>
  <si>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</si>
  <si>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</si>
  <si>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</si>
  <si>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</si>
  <si>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</si>
  <si>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</si>
  <si>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</si>
  <si>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</si>
  <si>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</si>
  <si>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</si>
  <si>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</si>
  <si>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</si>
  <si>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</si>
  <si>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</si>
  <si>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</si>
  <si>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</si>
  <si>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</si>
  <si>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</si>
  <si>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</si>
  <si>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</si>
  <si>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</si>
  <si>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</si>
  <si>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</si>
  <si>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</si>
  <si>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</si>
  <si>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</si>
  <si>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</si>
  <si>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</si>
  <si>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</si>
  <si>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</si>
  <si>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</si>
  <si>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</si>
  <si>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</si>
  <si>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</si>
  <si>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</si>
  <si>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</si>
  <si>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</si>
  <si>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</si>
  <si>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</si>
  <si>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</si>
  <si>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</si>
  <si>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</si>
  <si>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</si>
  <si>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</si>
  <si>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</si>
  <si>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</si>
  <si>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</si>
  <si>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</si>
  <si>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</si>
  <si>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</si>
  <si>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</si>
  <si>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</si>
  <si>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</si>
  <si>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</si>
  <si>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</si>
  <si>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</si>
  <si>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</si>
  <si>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</si>
  <si>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</si>
  <si>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</si>
  <si>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</si>
  <si>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</si>
  <si>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</si>
  <si>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</si>
  <si>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</si>
  <si>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</si>
  <si>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</si>
  <si>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</si>
  <si>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</si>
  <si>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</si>
  <si>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</si>
  <si>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</si>
  <si>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</si>
  <si>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</si>
  <si>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</si>
  <si>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</si>
  <si>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</si>
  <si>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</si>
  <si>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</si>
  <si>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</si>
  <si>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</si>
  <si>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</si>
  <si>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</si>
  <si>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</si>
  <si>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</si>
  <si>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</si>
  <si>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</si>
  <si>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</si>
  <si>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</si>
  <si>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</si>
  <si>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</si>
  <si>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</si>
  <si>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</si>
  <si>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</si>
  <si>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</si>
  <si>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</si>
  <si>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</si>
  <si>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</si>
  <si>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</si>
  <si>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</si>
  <si>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</si>
  <si>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</si>
  <si>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</si>
  <si>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</si>
  <si>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</si>
  <si>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</si>
  <si>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</si>
  <si>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</si>
  <si>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</si>
  <si>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</si>
  <si>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</si>
  <si>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</si>
  <si>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</si>
  <si>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</si>
  <si>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</si>
  <si>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</si>
  <si>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</si>
  <si>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</si>
  <si>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</si>
  <si>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</si>
  <si>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</si>
  <si>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</si>
  <si>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</si>
  <si>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</si>
  <si>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</si>
  <si>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</si>
  <si>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</si>
  <si>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</si>
  <si>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</si>
  <si>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</si>
  <si>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</si>
  <si>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</si>
  <si>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</si>
  <si>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</si>
  <si>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</si>
  <si>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</si>
  <si>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</si>
  <si>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</si>
  <si>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</si>
  <si>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</si>
  <si>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</si>
  <si>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</si>
  <si>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</si>
  <si>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</si>
  <si>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</si>
  <si>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</si>
  <si>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</si>
  <si>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</si>
  <si>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</si>
  <si>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</si>
  <si>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</si>
  <si>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</si>
  <si>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</si>
  <si>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</si>
  <si>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</si>
  <si>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</si>
  <si>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</si>
  <si>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</si>
  <si>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</si>
  <si>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</si>
  <si>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</si>
  <si>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</si>
  <si>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</si>
  <si>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</si>
  <si>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</si>
  <si>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</si>
  <si>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</si>
  <si>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</si>
  <si>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</si>
  <si>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</si>
  <si>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</si>
  <si>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</si>
  <si>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</si>
  <si>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</si>
  <si>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</si>
  <si>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</si>
  <si>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</si>
  <si>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</si>
  <si>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</si>
  <si>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</si>
  <si>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</si>
  <si>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</si>
  <si>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</si>
  <si>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</si>
  <si>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</si>
  <si>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</si>
  <si>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</si>
  <si>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</si>
  <si>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</si>
  <si>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</si>
  <si>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</si>
  <si>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</si>
  <si>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</si>
  <si>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</si>
  <si>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</si>
  <si>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</si>
  <si>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</si>
  <si>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</si>
  <si>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</si>
  <si>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</si>
  <si>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</si>
  <si>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</si>
  <si>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</si>
  <si>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</si>
  <si>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</si>
  <si>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</si>
  <si>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</si>
  <si>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</si>
  <si>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</si>
  <si>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</si>
  <si>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</si>
  <si>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</si>
  <si>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</si>
  <si>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</si>
  <si>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</si>
  <si>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</si>
  <si>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</si>
  <si>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</si>
  <si>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</si>
  <si>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</si>
  <si>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</si>
  <si>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</si>
  <si>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</si>
  <si>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</si>
  <si>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</si>
  <si>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</si>
  <si>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</si>
  <si>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</si>
  <si>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</si>
  <si>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</si>
  <si>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</si>
  <si>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</si>
  <si>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</si>
  <si>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</si>
  <si>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</si>
  <si>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</si>
  <si>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</si>
  <si>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</si>
  <si>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</si>
  <si>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</si>
  <si>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</si>
  <si>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</si>
  <si>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</si>
  <si>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</si>
  <si>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</si>
  <si>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</si>
  <si>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</si>
  <si>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</si>
  <si>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</si>
  <si>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</si>
  <si>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</si>
  <si>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</si>
  <si>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</si>
  <si>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</si>
  <si>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</si>
  <si>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</si>
  <si>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</si>
  <si>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</si>
  <si>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</si>
  <si>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</si>
  <si>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</si>
  <si>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</si>
  <si>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</si>
  <si>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</si>
  <si>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</si>
  <si>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</si>
  <si>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</si>
  <si>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</si>
  <si>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</si>
  <si>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</si>
  <si>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</si>
  <si>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</si>
  <si>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</si>
  <si>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</si>
  <si>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</si>
  <si>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</si>
  <si>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</si>
  <si>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</si>
  <si>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</si>
  <si>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</si>
  <si>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</si>
  <si>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</si>
  <si>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</si>
  <si>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</si>
  <si>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</si>
  <si>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</si>
  <si>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</si>
  <si>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</si>
  <si>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</si>
  <si>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</si>
  <si>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</si>
  <si>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</si>
  <si>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</si>
  <si>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</si>
  <si>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</si>
  <si>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</si>
  <si>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</si>
  <si>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</si>
  <si>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</si>
  <si>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</si>
  <si>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</si>
  <si>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</si>
  <si>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</si>
  <si>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</si>
  <si>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</si>
  <si>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</si>
  <si>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</si>
  <si>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</si>
  <si>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</si>
  <si>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</si>
  <si>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</si>
  <si>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</si>
  <si>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</si>
  <si>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</si>
  <si>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</si>
  <si>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</si>
  <si>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</si>
  <si>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</si>
  <si>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</si>
  <si>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</si>
  <si>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</si>
  <si>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</si>
  <si>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</si>
  <si>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</si>
  <si>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</si>
  <si>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</si>
  <si>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</si>
  <si>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</si>
  <si>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</si>
  <si>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</si>
  <si>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</si>
  <si>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</si>
  <si>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</si>
  <si>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</si>
  <si>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</si>
  <si>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</si>
  <si>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</si>
  <si>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</si>
  <si>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</si>
  <si>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</si>
  <si>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</si>
  <si>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</si>
  <si>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</si>
  <si>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</si>
  <si>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</si>
  <si>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</si>
  <si>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</si>
  <si>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</si>
  <si>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</si>
  <si>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</si>
  <si>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</si>
  <si>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</si>
  <si>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</si>
  <si>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</si>
  <si>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</si>
  <si>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</si>
  <si>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</si>
  <si>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</si>
  <si>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</si>
  <si>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</si>
  <si>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</si>
  <si>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</si>
  <si>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</si>
  <si>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</si>
  <si>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</si>
  <si>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</si>
  <si>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</si>
  <si>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</si>
  <si>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</si>
  <si>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</si>
  <si>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</si>
  <si>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</si>
  <si>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</si>
  <si>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</si>
  <si>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</si>
  <si>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</si>
  <si>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</si>
  <si>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</si>
  <si>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</si>
  <si>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</si>
  <si>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</si>
  <si>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</si>
  <si>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</si>
  <si>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</si>
  <si>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</si>
  <si>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</si>
  <si>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</si>
  <si>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</si>
  <si>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</si>
  <si>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</si>
  <si>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</si>
  <si>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</si>
  <si>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</si>
  <si>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</si>
  <si>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</si>
  <si>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</si>
  <si>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</si>
  <si>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</si>
  <si>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</si>
  <si>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</si>
  <si>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</si>
  <si>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</si>
  <si>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</si>
  <si>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</si>
  <si>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</si>
  <si>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</si>
  <si>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</si>
  <si>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</si>
  <si>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</si>
  <si>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</si>
  <si>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</si>
  <si>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</si>
  <si>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</si>
  <si>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</si>
  <si>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</si>
  <si>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</si>
  <si>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</si>
  <si>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</si>
  <si>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</si>
  <si>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</si>
  <si>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</si>
  <si>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</si>
  <si>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</si>
  <si>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</si>
  <si>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</si>
  <si>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</si>
  <si>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</si>
  <si>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</si>
  <si>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</si>
  <si>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</si>
  <si>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</si>
  <si>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</si>
  <si>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</si>
  <si>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</si>
  <si>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</si>
  <si>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</si>
  <si>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</si>
  <si>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</si>
  <si>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</si>
  <si>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</si>
  <si>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</si>
  <si>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</si>
  <si>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</si>
  <si>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</si>
  <si>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</si>
  <si>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</si>
  <si>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</si>
  <si>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</si>
  <si>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</si>
  <si>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</si>
  <si>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</si>
  <si>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</si>
  <si>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</si>
  <si>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</si>
  <si>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</si>
  <si>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</si>
  <si>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</si>
  <si>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</si>
  <si>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</si>
  <si>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</si>
  <si>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</si>
  <si>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</si>
  <si>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</si>
  <si>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</si>
  <si>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</si>
  <si>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</si>
  <si>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</si>
  <si>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</si>
  <si>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</si>
  <si>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</si>
  <si>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</si>
  <si>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</si>
  <si>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</si>
  <si>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</si>
  <si>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</si>
  <si>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</si>
  <si>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</si>
  <si>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</si>
  <si>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</si>
  <si>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</si>
  <si>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</si>
  <si>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</si>
  <si>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</si>
  <si>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</si>
  <si>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</si>
  <si>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</si>
  <si>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</si>
  <si>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</si>
  <si>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</si>
  <si>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</si>
  <si>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</si>
  <si>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</si>
  <si>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</si>
  <si>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</si>
  <si>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</si>
  <si>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</si>
  <si>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</si>
  <si>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</si>
  <si>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</si>
  <si>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</si>
  <si>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</si>
  <si>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</si>
  <si>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</si>
  <si>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</si>
  <si>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</si>
  <si>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</si>
  <si>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</si>
  <si>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</si>
  <si>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</si>
  <si>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</si>
  <si>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</si>
  <si>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</si>
  <si>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</si>
  <si>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</si>
  <si>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</si>
  <si>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</si>
  <si>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</si>
  <si>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</si>
  <si>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</si>
  <si>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</si>
  <si>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</si>
  <si>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</si>
  <si>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</si>
  <si>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</si>
  <si>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</si>
  <si>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</si>
  <si>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</si>
  <si>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</si>
  <si>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</si>
  <si>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</si>
  <si>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</si>
  <si>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</si>
  <si>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</si>
  <si>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</si>
  <si>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</si>
  <si>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</si>
  <si>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</si>
  <si>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</si>
  <si>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</si>
  <si>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</si>
  <si>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</si>
  <si>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</si>
  <si>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</si>
  <si>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</si>
  <si>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</si>
  <si>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</si>
  <si>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</si>
  <si>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</si>
  <si>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</si>
  <si>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</si>
  <si>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</si>
  <si>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</si>
  <si>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</si>
  <si>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</si>
  <si>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</si>
  <si>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</si>
  <si>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</si>
  <si>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</si>
  <si>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</si>
  <si>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</si>
  <si>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</si>
  <si>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</si>
  <si>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</si>
  <si>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</si>
  <si>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</si>
  <si>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</si>
  <si>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</si>
  <si>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</si>
  <si>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</si>
  <si>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</si>
  <si>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</si>
  <si>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</si>
  <si>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</si>
  <si>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</si>
  <si>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</si>
  <si>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</si>
  <si>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</si>
  <si>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</si>
  <si>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</si>
  <si>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</si>
  <si>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</si>
  <si>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</si>
  <si>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</si>
  <si>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</si>
  <si>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</si>
  <si>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</si>
  <si>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</si>
  <si>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</si>
  <si>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</si>
  <si>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</si>
  <si>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</si>
  <si>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</si>
  <si>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</si>
  <si>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</si>
  <si>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</si>
  <si>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</si>
  <si>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</si>
  <si>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</si>
  <si>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</si>
  <si>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</si>
  <si>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</si>
  <si>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</si>
  <si>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</si>
  <si>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</si>
  <si>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</si>
  <si>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</si>
  <si>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</si>
  <si>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</si>
  <si>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</si>
  <si>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</si>
  <si>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</si>
  <si>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</si>
  <si>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</si>
  <si>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</si>
  <si>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</si>
  <si>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</si>
  <si>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</si>
  <si>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</si>
  <si>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</si>
  <si>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</si>
  <si>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</si>
  <si>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</si>
  <si>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</si>
  <si>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</si>
  <si>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</si>
  <si>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</si>
  <si>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</si>
  <si>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</si>
  <si>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</si>
  <si>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</si>
  <si>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</si>
  <si>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</si>
  <si>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</si>
  <si>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</si>
  <si>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</si>
  <si>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</si>
  <si>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</si>
  <si>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</si>
  <si>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</si>
  <si>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</si>
  <si>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</si>
  <si>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</si>
  <si>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</si>
  <si>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</si>
  <si>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</si>
  <si>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</si>
  <si>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</si>
  <si>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</si>
  <si>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</si>
  <si>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</si>
  <si>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</si>
  <si>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</si>
  <si>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</si>
  <si>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</si>
  <si>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</si>
  <si>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</si>
  <si>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</si>
  <si>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</si>
  <si>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</si>
  <si>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</si>
  <si>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</si>
  <si>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</si>
  <si>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</si>
  <si>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</si>
  <si>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</si>
  <si>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</si>
  <si>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</si>
  <si>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</si>
  <si>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</si>
  <si>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</si>
  <si>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</si>
  <si>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</si>
  <si>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</si>
  <si>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</si>
  <si>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</si>
  <si>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</si>
  <si>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</si>
  <si>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</si>
  <si>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</si>
  <si>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</si>
  <si>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</si>
  <si>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</si>
  <si>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</si>
  <si>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</si>
  <si>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</si>
  <si>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</si>
  <si>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</si>
  <si>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</si>
  <si>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</si>
  <si>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</si>
  <si>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</si>
  <si>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</si>
  <si>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</si>
  <si>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</si>
  <si>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</si>
  <si>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</si>
  <si>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</si>
  <si>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</si>
  <si>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</si>
  <si>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</si>
  <si>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</si>
  <si>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</si>
  <si>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</si>
  <si>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</si>
  <si>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</si>
  <si>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</si>
  <si>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</si>
  <si>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</si>
  <si>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</si>
  <si>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</si>
  <si>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</si>
  <si>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</si>
  <si>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</si>
  <si>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</si>
  <si>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</si>
  <si>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</si>
  <si>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</si>
  <si>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</si>
  <si>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</si>
  <si>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</si>
  <si>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</si>
  <si>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</si>
  <si>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</si>
  <si>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</si>
  <si>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</si>
  <si>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</si>
  <si>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</si>
  <si>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</si>
  <si>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</si>
  <si>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</si>
  <si>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</si>
  <si>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</si>
  <si>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</si>
  <si>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</si>
  <si>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</si>
  <si>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</si>
  <si>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</si>
  <si>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</si>
  <si>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</si>
  <si>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</si>
  <si>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</si>
  <si>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</si>
  <si>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</si>
  <si>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</si>
  <si>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</si>
  <si>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</si>
  <si>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</si>
  <si>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</si>
  <si>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</si>
  <si>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</si>
  <si>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</si>
  <si>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</si>
  <si>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</si>
  <si>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</si>
  <si>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</si>
  <si>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</si>
  <si>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</si>
  <si>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</si>
  <si>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</si>
  <si>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</si>
  <si>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</si>
  <si>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</si>
  <si>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</si>
  <si>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</si>
  <si>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</si>
  <si>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</si>
  <si>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</si>
  <si>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</si>
  <si>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</si>
  <si>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</si>
  <si>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</si>
  <si>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</si>
  <si>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</si>
  <si>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</si>
  <si>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</si>
  <si>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</si>
  <si>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</si>
  <si>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</si>
  <si>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</si>
  <si>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</si>
  <si>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</si>
  <si>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</si>
  <si>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</si>
  <si>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</si>
  <si>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</si>
  <si>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</si>
  <si>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</si>
  <si>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</si>
  <si>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</si>
  <si>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</si>
  <si>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</si>
  <si>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</si>
  <si>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</si>
  <si>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</si>
  <si>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</si>
  <si>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</si>
  <si>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</si>
  <si>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</si>
  <si>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</si>
  <si>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</si>
  <si>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</si>
  <si>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</si>
  <si>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</si>
  <si>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</si>
  <si>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</si>
  <si>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</si>
  <si>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</si>
  <si>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</si>
  <si>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</si>
  <si>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</si>
  <si>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</si>
  <si>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</si>
  <si>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</si>
  <si>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</si>
  <si>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</si>
  <si>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</si>
  <si>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</si>
  <si>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</si>
  <si>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</si>
  <si>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</si>
  <si>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</si>
  <si>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</si>
  <si>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</si>
  <si>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</si>
  <si>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</si>
  <si>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</si>
  <si>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</si>
  <si>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</si>
  <si>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</si>
  <si>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</si>
  <si>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</si>
  <si>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</si>
  <si>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</si>
  <si>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</si>
  <si>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</si>
  <si>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</si>
  <si>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</si>
  <si>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</si>
  <si>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</si>
  <si>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</si>
  <si>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</si>
  <si>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</si>
  <si>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</si>
  <si>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</si>
  <si>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</si>
  <si>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</si>
  <si>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</si>
  <si>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</si>
  <si>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</si>
  <si>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</si>
  <si>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</si>
  <si>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</si>
  <si>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</si>
  <si>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</si>
  <si>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</si>
  <si>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</si>
  <si>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</si>
  <si>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</si>
  <si>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</si>
  <si>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</si>
  <si>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</si>
  <si>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</si>
  <si>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</si>
  <si>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</si>
  <si>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</si>
  <si>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</si>
  <si>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</si>
  <si>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</si>
  <si>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</si>
  <si>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</si>
  <si>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</si>
  <si>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</si>
  <si>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</si>
  <si>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</si>
  <si>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</si>
  <si>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</si>
  <si>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</si>
  <si>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</si>
  <si>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</si>
  <si>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</si>
  <si>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</si>
  <si>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</si>
  <si>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</si>
  <si>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</si>
  <si>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</si>
  <si>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</si>
  <si>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</si>
  <si>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</si>
  <si>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</si>
  <si>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</si>
  <si>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</si>
  <si>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</si>
  <si>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</si>
  <si>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</si>
  <si>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</si>
  <si>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</si>
  <si>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</si>
  <si>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</si>
  <si>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</si>
  <si>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</si>
  <si>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</si>
  <si>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</si>
  <si>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</si>
  <si>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</si>
  <si>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</si>
  <si>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</si>
  <si>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</si>
  <si>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</si>
  <si>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</si>
  <si>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</si>
  <si>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</si>
  <si>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</si>
  <si>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</si>
  <si>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</si>
  <si>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</si>
  <si>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</si>
  <si>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</si>
  <si>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</si>
  <si>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</si>
  <si>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</si>
  <si>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</si>
  <si>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</si>
  <si>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</si>
  <si>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</si>
  <si>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</si>
  <si>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</si>
  <si>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</si>
  <si>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</si>
  <si>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</si>
  <si>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</si>
  <si>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</si>
  <si>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</si>
  <si>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</si>
  <si>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</si>
  <si>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</si>
  <si>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</si>
  <si>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</si>
  <si>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</si>
  <si>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</si>
  <si>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</si>
  <si>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</si>
  <si>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</si>
  <si>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</si>
  <si>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</si>
  <si>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</si>
  <si>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</si>
  <si>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</si>
  <si>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</si>
  <si>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</si>
  <si>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</si>
  <si>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</si>
  <si>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</si>
  <si>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</si>
  <si>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</si>
  <si>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</si>
  <si>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</si>
  <si>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</si>
  <si>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</si>
  <si>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</si>
  <si>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</si>
  <si>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</si>
  <si>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</si>
  <si>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</si>
  <si>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</si>
  <si>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</si>
  <si>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</si>
  <si>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</si>
  <si>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</si>
  <si>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</si>
  <si>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</si>
  <si>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</si>
  <si>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</si>
  <si>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</si>
  <si>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</si>
  <si>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</si>
  <si>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</si>
  <si>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</si>
  <si>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</si>
  <si>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</si>
  <si>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</si>
  <si>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</si>
  <si>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</si>
  <si>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</si>
  <si>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</si>
  <si>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</si>
  <si>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</si>
  <si>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</si>
  <si>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</si>
  <si>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</si>
  <si>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</si>
  <si>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</si>
  <si>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</si>
  <si>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</si>
  <si>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</si>
  <si>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</si>
  <si>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</si>
  <si>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</si>
  <si>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</si>
  <si>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</si>
  <si>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</si>
  <si>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</si>
  <si>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</si>
  <si>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</si>
  <si>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</si>
  <si>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</si>
  <si>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</si>
  <si>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</si>
  <si>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</si>
  <si>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</si>
  <si>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</si>
  <si>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</si>
  <si>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</si>
  <si>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</si>
  <si>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</si>
  <si>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</si>
  <si>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</si>
  <si>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</si>
  <si>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</si>
  <si>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</si>
  <si>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</si>
  <si>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</si>
  <si>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</si>
  <si>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</si>
  <si>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</si>
  <si>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</si>
  <si>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</si>
  <si>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</si>
  <si>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</si>
  <si>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</si>
  <si>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</si>
  <si>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</si>
  <si>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</si>
  <si>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</si>
  <si>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</si>
  <si>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</si>
  <si>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</si>
  <si>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</si>
  <si>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</si>
  <si>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</si>
  <si>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</si>
  <si>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</si>
  <si>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</si>
  <si>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</si>
  <si>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</si>
  <si>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</si>
  <si>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</si>
  <si>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</si>
  <si>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</si>
  <si>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</si>
  <si>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</si>
  <si>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</si>
  <si>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</si>
  <si>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</si>
  <si>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</si>
  <si>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</si>
  <si>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</si>
  <si>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</si>
  <si>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</si>
  <si>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</si>
  <si>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</si>
  <si>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</si>
  <si>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</si>
  <si>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</si>
  <si>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</si>
  <si>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</si>
  <si>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</si>
  <si>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</si>
  <si>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</si>
  <si>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</si>
  <si>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</si>
  <si>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</si>
  <si>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</si>
  <si>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</si>
  <si>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</si>
  <si>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</si>
  <si>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</si>
  <si>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</si>
  <si>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</si>
  <si>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</si>
  <si>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</si>
  <si>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</si>
  <si>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</si>
  <si>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</si>
  <si>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</si>
  <si>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</si>
  <si>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</si>
  <si>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</si>
  <si>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</si>
  <si>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</si>
  <si>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</si>
  <si>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</si>
  <si>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</si>
  <si>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</si>
  <si>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</si>
  <si>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</si>
  <si>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</si>
  <si>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</si>
  <si>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</si>
  <si>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</si>
  <si>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</si>
  <si>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</si>
  <si>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</si>
  <si>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</si>
  <si>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</si>
  <si>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</si>
  <si>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</si>
  <si>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</si>
  <si>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</si>
  <si>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</si>
  <si>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</si>
  <si>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</si>
  <si>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</si>
  <si>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</si>
  <si>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</si>
  <si>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</si>
  <si>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</si>
  <si>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</si>
  <si>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</si>
  <si>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</si>
  <si>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</si>
  <si>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</si>
  <si>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</si>
  <si>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</si>
  <si>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</si>
  <si>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</si>
  <si>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</si>
  <si>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</si>
  <si>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</si>
  <si>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</si>
  <si>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</si>
  <si>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</si>
  <si>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</si>
  <si>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</si>
  <si>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</si>
  <si>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</si>
  <si>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</si>
  <si>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</si>
  <si>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</si>
  <si>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</si>
  <si>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</si>
  <si>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</si>
  <si>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</si>
  <si>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</si>
  <si>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</si>
  <si>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</si>
  <si>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</si>
  <si>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</si>
  <si>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</si>
  <si>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</si>
  <si>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</si>
  <si>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</si>
  <si>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</si>
  <si>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</si>
  <si>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</si>
  <si>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</si>
  <si>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</si>
  <si>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</si>
  <si>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</si>
  <si>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</si>
  <si>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</si>
  <si>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</si>
  <si>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</si>
  <si>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</si>
  <si>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</si>
  <si>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</si>
  <si>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</si>
  <si>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</si>
  <si>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</si>
  <si>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</si>
  <si>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</si>
  <si>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</si>
  <si>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</si>
  <si>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</si>
  <si>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</si>
  <si>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</si>
  <si>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</si>
  <si>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</si>
  <si>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</si>
  <si>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</si>
  <si>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</si>
  <si>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</si>
  <si>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</si>
  <si>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</si>
  <si>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</si>
  <si>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</si>
  <si>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</si>
  <si>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</si>
  <si>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</si>
  <si>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</si>
  <si>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</si>
  <si>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</si>
  <si>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</si>
  <si>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</si>
  <si>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</si>
  <si>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</si>
  <si>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</si>
  <si>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</si>
  <si>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</si>
  <si>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</si>
  <si>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</si>
  <si>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</si>
  <si>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</si>
  <si>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</si>
  <si>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</si>
  <si>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</si>
  <si>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</si>
  <si>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</si>
  <si>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</si>
  <si>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</si>
  <si>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</si>
  <si>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</si>
  <si>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</si>
  <si>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</si>
  <si>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</si>
  <si>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</si>
  <si>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</si>
  <si>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</si>
  <si>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</si>
  <si>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</si>
  <si>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</si>
  <si>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</si>
  <si>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</si>
  <si>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</si>
  <si>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</si>
  <si>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</si>
  <si>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</si>
  <si>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</si>
  <si>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</si>
  <si>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</si>
  <si>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</si>
  <si>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</si>
  <si>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</si>
  <si>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</si>
  <si>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</si>
  <si>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</si>
  <si>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</si>
  <si>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</si>
  <si>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</si>
  <si>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</si>
  <si>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</si>
  <si>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</si>
  <si>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</si>
  <si>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</si>
  <si>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</si>
  <si>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</si>
  <si>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</si>
  <si>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</si>
  <si>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</si>
  <si>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</si>
  <si>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</si>
  <si>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</si>
  <si>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</si>
  <si>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</si>
  <si>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</si>
  <si>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</si>
  <si>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</si>
  <si>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</si>
  <si>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</si>
  <si>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</si>
  <si>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</si>
  <si>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</si>
  <si>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</si>
  <si>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</si>
  <si>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</si>
  <si>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</si>
  <si>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</si>
  <si>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</si>
  <si>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</si>
  <si>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</si>
  <si>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</si>
  <si>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</si>
  <si>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</si>
  <si>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</si>
  <si>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</si>
  <si>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</si>
  <si>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</si>
  <si>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</si>
  <si>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</si>
  <si>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</si>
  <si>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</si>
  <si>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</si>
  <si>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</si>
  <si>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</si>
  <si>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</si>
  <si>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</si>
  <si>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</si>
  <si>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</si>
  <si>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</si>
  <si>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</si>
  <si>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</si>
  <si>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</si>
  <si>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</si>
  <si>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</si>
  <si>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</si>
  <si>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</si>
  <si>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</si>
  <si>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</si>
  <si>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</si>
  <si>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</si>
  <si>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</si>
  <si>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</si>
  <si>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</si>
  <si>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</si>
  <si>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</si>
  <si>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</si>
  <si>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</si>
  <si>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</si>
  <si>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</si>
  <si>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</si>
  <si>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</si>
  <si>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</si>
  <si>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</si>
  <si>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</si>
  <si>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</si>
  <si>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</si>
  <si>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</si>
  <si>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</si>
  <si>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</si>
  <si>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</si>
  <si>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</si>
  <si>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</si>
  <si>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</si>
  <si>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</si>
  <si>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</si>
  <si>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</si>
  <si>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</si>
  <si>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</si>
  <si>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</si>
  <si>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</si>
  <si>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</si>
  <si>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</si>
  <si>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</si>
  <si>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</si>
  <si>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</si>
  <si>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</si>
  <si>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</si>
  <si>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</si>
  <si>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</si>
  <si>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</si>
  <si>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</si>
  <si>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</si>
  <si>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</si>
  <si>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</si>
  <si>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</si>
  <si>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</si>
  <si>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</si>
  <si>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</si>
  <si>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</si>
  <si>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</si>
  <si>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</si>
  <si>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</si>
  <si>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</si>
  <si>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</si>
  <si>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</si>
  <si>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</si>
  <si>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</si>
  <si>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</si>
  <si>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</si>
  <si>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</si>
  <si>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</si>
  <si>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</si>
  <si>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</si>
  <si>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</si>
  <si>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</si>
  <si>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</si>
  <si>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</si>
  <si>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</si>
  <si>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</si>
  <si>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</si>
  <si>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</si>
  <si>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</si>
  <si>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</si>
  <si>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</si>
  <si>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</si>
  <si>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</si>
  <si>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</si>
  <si>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</si>
  <si>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</si>
  <si>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</si>
  <si>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</si>
  <si>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</si>
  <si>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</si>
  <si>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</si>
  <si>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</si>
  <si>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</si>
  <si>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</si>
  <si>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</si>
  <si>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</si>
  <si>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</si>
  <si>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</si>
  <si>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</si>
  <si>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</si>
  <si>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</si>
  <si>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</si>
  <si>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</si>
  <si>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</si>
  <si>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</si>
  <si>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</si>
  <si>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</si>
  <si>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</si>
  <si>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</si>
  <si>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</si>
  <si>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</si>
  <si>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</si>
  <si>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</si>
  <si>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</si>
  <si>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</si>
  <si>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</si>
  <si>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</si>
  <si>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</si>
  <si>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</si>
  <si>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</si>
  <si>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</si>
  <si>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</si>
  <si>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</si>
  <si>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</si>
  <si>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</si>
  <si>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</si>
  <si>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</si>
  <si>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</si>
  <si>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</si>
  <si>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</si>
  <si>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</si>
  <si>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</si>
  <si>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</si>
  <si>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</si>
  <si>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</si>
  <si>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</si>
  <si>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</si>
  <si>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</si>
  <si>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</si>
  <si>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</si>
  <si>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</si>
  <si>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</si>
  <si>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</si>
  <si>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</si>
  <si>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</si>
  <si>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</si>
  <si>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</si>
  <si>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</si>
  <si>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</si>
  <si>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</si>
  <si>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</si>
  <si>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</si>
  <si>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</si>
  <si>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</si>
  <si>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</si>
  <si>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</si>
  <si>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</si>
  <si>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</si>
  <si>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</si>
  <si>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</si>
  <si>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</si>
  <si>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</si>
  <si>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</si>
  <si>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</si>
  <si>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</si>
  <si>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</si>
  <si>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</si>
  <si>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</si>
  <si>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</si>
  <si>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</si>
  <si>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</si>
  <si>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</si>
  <si>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</si>
  <si>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</si>
  <si>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</si>
  <si>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</si>
  <si>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</si>
  <si>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</si>
  <si>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</si>
  <si>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</si>
  <si>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</si>
  <si>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</si>
  <si>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</si>
  <si>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</si>
  <si>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</si>
  <si>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</si>
  <si>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</si>
  <si>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</si>
  <si>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</si>
  <si>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</si>
  <si>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</si>
  <si>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</si>
  <si>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</si>
  <si>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</si>
  <si>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</si>
  <si>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</si>
  <si>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</si>
  <si>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</si>
  <si>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</si>
  <si>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</si>
  <si>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</si>
  <si>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</si>
  <si>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</si>
  <si>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</si>
  <si>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</si>
  <si>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</si>
  <si>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</si>
  <si>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</si>
  <si>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</si>
  <si>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</si>
  <si>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</si>
  <si>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</si>
  <si>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</si>
  <si>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</si>
  <si>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</si>
  <si>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</si>
  <si>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</si>
  <si>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</si>
  <si>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</si>
  <si>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</si>
  <si>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</si>
  <si>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</si>
  <si>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</si>
  <si>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</si>
  <si>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</si>
  <si>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</si>
  <si>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</si>
  <si>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</si>
  <si>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</si>
  <si>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</si>
  <si>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</si>
  <si>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</si>
  <si>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</si>
  <si>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</si>
  <si>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</si>
  <si>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</si>
  <si>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</si>
  <si>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</si>
  <si>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</si>
  <si>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</si>
  <si>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</si>
  <si>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</si>
  <si>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</si>
  <si>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</si>
  <si>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</si>
  <si>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</si>
  <si>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</si>
  <si>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</si>
  <si>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</si>
  <si>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</si>
  <si>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</si>
  <si>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</si>
  <si>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</si>
  <si>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</si>
  <si>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</si>
  <si>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</si>
  <si>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</si>
  <si>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</si>
  <si>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</si>
  <si>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</si>
  <si>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</si>
  <si>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</si>
  <si>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</si>
  <si>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</si>
  <si>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</si>
  <si>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</si>
  <si>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</si>
  <si>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</si>
  <si>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</si>
  <si>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</si>
  <si>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</si>
  <si>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</si>
  <si>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</si>
  <si>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</si>
  <si>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</si>
  <si>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</si>
  <si>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</si>
  <si>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</si>
  <si>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</si>
  <si>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</si>
  <si>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</si>
  <si>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</si>
  <si>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</si>
  <si>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</si>
  <si>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</si>
  <si>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</si>
  <si>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</si>
  <si>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</si>
  <si>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</si>
  <si>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</si>
  <si>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</si>
  <si>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</si>
  <si>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</si>
  <si>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</si>
  <si>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</si>
  <si>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</si>
  <si>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</si>
  <si>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</si>
  <si>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</si>
  <si>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</si>
  <si>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</si>
  <si>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</si>
  <si>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</si>
  <si>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</si>
  <si>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</si>
  <si>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</si>
  <si>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</si>
  <si>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</si>
  <si>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</si>
  <si>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</si>
  <si>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</si>
  <si>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</si>
  <si>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</si>
  <si>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</si>
  <si>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</si>
  <si>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</si>
  <si>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</si>
  <si>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</si>
  <si>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</si>
  <si>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</si>
  <si>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</si>
  <si>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</si>
  <si>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</si>
  <si>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</si>
  <si>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</si>
  <si>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</si>
  <si>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</si>
  <si>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</si>
  <si>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</si>
  <si>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</si>
  <si>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</si>
  <si>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</si>
  <si>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</si>
  <si>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</si>
  <si>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</si>
  <si>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</si>
  <si>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</si>
  <si>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</si>
  <si>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</si>
  <si>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</si>
  <si>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</si>
  <si>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</si>
  <si>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</si>
  <si>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</si>
  <si>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</si>
  <si>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</si>
  <si>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</si>
  <si>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</si>
  <si>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</si>
  <si>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</si>
  <si>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</si>
  <si>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</si>
  <si>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</si>
  <si>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</si>
  <si>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</si>
  <si>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</si>
  <si>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</si>
  <si>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</si>
  <si>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</si>
  <si>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</si>
  <si>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</si>
  <si>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</si>
  <si>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</si>
  <si>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</si>
  <si>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</si>
  <si>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</si>
  <si>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</si>
  <si>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</si>
  <si>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</si>
  <si>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</si>
  <si>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</si>
  <si>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</si>
  <si>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</si>
  <si>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</si>
  <si>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</si>
  <si>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</si>
  <si>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</si>
  <si>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</si>
  <si>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</si>
  <si>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</si>
  <si>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</si>
  <si>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</si>
  <si>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</si>
  <si>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</si>
  <si>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</si>
  <si>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</si>
  <si>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</si>
  <si>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</si>
  <si>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</si>
  <si>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</si>
  <si>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</si>
  <si>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</si>
  <si>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</si>
  <si>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</si>
  <si>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</si>
  <si>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</si>
  <si>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</si>
  <si>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</si>
  <si>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</si>
  <si>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</si>
  <si>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</si>
  <si>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</si>
  <si>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</si>
  <si>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</si>
  <si>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</si>
  <si>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</si>
  <si>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</si>
  <si>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</si>
  <si>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</si>
  <si>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</si>
  <si>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</si>
  <si>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</si>
  <si>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</si>
  <si>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</si>
  <si>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</si>
  <si>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</si>
  <si>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</si>
  <si>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</si>
  <si>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</si>
  <si>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</si>
  <si>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</si>
  <si>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</si>
  <si>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</si>
  <si>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</si>
  <si>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</si>
  <si>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</si>
  <si>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</si>
  <si>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</si>
  <si>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</si>
  <si>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</si>
  <si>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</si>
  <si>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</si>
  <si>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</si>
  <si>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</si>
  <si>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</si>
  <si>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</si>
  <si>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</si>
  <si>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</si>
  <si>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</si>
  <si>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</si>
  <si>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</si>
  <si>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</si>
  <si>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</si>
  <si>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</si>
  <si>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</si>
  <si>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</si>
  <si>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</si>
  <si>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</si>
  <si>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</si>
  <si>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</si>
  <si>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</si>
  <si>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</si>
  <si>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</si>
  <si>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</si>
  <si>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</si>
  <si>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</si>
  <si>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</si>
  <si>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</si>
  <si>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</si>
  <si>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</si>
  <si>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</si>
  <si>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</si>
  <si>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</si>
  <si>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</si>
  <si>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</si>
  <si>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</si>
  <si>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</si>
  <si>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</si>
  <si>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</si>
  <si>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</si>
  <si>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</si>
  <si>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</si>
  <si>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</si>
  <si>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</si>
  <si>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</si>
  <si>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</si>
  <si>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</si>
  <si>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</si>
  <si>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</si>
  <si>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</si>
  <si>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</si>
  <si>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</si>
  <si>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</si>
  <si>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</si>
  <si>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</si>
  <si>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</si>
  <si>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</si>
  <si>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</si>
  <si>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</si>
  <si>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</si>
  <si>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</si>
  <si>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</si>
  <si>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</si>
  <si>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</si>
  <si>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</si>
  <si>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</si>
  <si>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</si>
  <si>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</si>
  <si>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</si>
  <si>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</si>
  <si>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</si>
  <si>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</si>
  <si>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</si>
  <si>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</si>
  <si>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</si>
  <si>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</si>
  <si>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</si>
  <si>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</si>
  <si>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</si>
  <si>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</si>
  <si>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</si>
  <si>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</si>
  <si>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</si>
  <si>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</si>
  <si>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</si>
  <si>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</si>
  <si>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</si>
  <si>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</si>
  <si>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</si>
  <si>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</si>
  <si>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</si>
  <si>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</si>
  <si>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</si>
  <si>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</si>
  <si>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</si>
  <si>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</si>
  <si>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</si>
  <si>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</si>
  <si>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</si>
  <si>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</si>
  <si>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</si>
  <si>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</si>
  <si>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</si>
  <si>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</si>
  <si>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</si>
  <si>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</si>
  <si>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</si>
  <si>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</si>
  <si>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</si>
  <si>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</si>
  <si>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</si>
  <si>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</si>
  <si>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</si>
  <si>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</si>
  <si>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</si>
  <si>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</si>
  <si>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</si>
  <si>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</si>
  <si>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</si>
  <si>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</si>
  <si>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</si>
  <si>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</si>
  <si>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</si>
  <si>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</si>
  <si>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</si>
  <si>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</si>
  <si>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</si>
  <si>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</si>
  <si>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</si>
  <si>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</si>
  <si>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</si>
  <si>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</si>
  <si>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</si>
  <si>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</si>
  <si>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</si>
  <si>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</si>
  <si>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</si>
  <si>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</si>
  <si>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</si>
  <si>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</si>
  <si>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</si>
  <si>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</si>
  <si>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</si>
  <si>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</si>
  <si>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</si>
  <si>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</si>
  <si>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</si>
  <si>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</si>
  <si>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</si>
  <si>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</si>
  <si>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</si>
  <si>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</si>
  <si>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</si>
  <si>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</si>
  <si>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</si>
  <si>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</si>
  <si>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</si>
  <si>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</si>
  <si>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</si>
  <si>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</si>
  <si>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</si>
  <si>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</si>
  <si>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</si>
  <si>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</si>
  <si>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</si>
  <si>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</si>
  <si>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</si>
  <si>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</si>
  <si>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</si>
  <si>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</si>
  <si>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</si>
  <si>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</si>
  <si>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</si>
  <si>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</si>
  <si>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</si>
  <si>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</si>
  <si>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</si>
  <si>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</si>
  <si>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</si>
  <si>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</si>
  <si>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</si>
  <si>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</si>
  <si>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</si>
  <si>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</si>
  <si>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</si>
  <si>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</si>
  <si>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</si>
  <si>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</si>
  <si>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</si>
  <si>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</si>
  <si>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</si>
  <si>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</si>
  <si>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</si>
  <si>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</si>
  <si>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</si>
  <si>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</si>
  <si>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</si>
  <si>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</si>
  <si>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</si>
  <si>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</si>
  <si>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</si>
  <si>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</si>
  <si>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</si>
  <si>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</si>
  <si>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</si>
  <si>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</si>
  <si>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</si>
  <si>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</si>
  <si>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</si>
  <si>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</si>
  <si>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</si>
  <si>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</si>
  <si>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</si>
  <si>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</si>
  <si>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</si>
  <si>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</si>
  <si>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</si>
  <si>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</si>
  <si>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</si>
  <si>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</si>
  <si>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</si>
  <si>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</si>
  <si>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</si>
  <si>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</si>
  <si>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</si>
  <si>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</si>
  <si>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</si>
  <si>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</si>
  <si>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</si>
  <si>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</si>
  <si>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</si>
  <si>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</si>
  <si>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</si>
  <si>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</si>
  <si>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</si>
  <si>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</si>
  <si>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</si>
  <si>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</si>
  <si>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</si>
  <si>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</si>
  <si>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</si>
  <si>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</si>
  <si>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</si>
  <si>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</si>
  <si>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</si>
  <si>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</si>
  <si>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</si>
  <si>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</si>
  <si>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</si>
  <si>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</si>
  <si>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</si>
  <si>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</si>
  <si>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</si>
  <si>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</si>
  <si>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</si>
  <si>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</si>
  <si>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</si>
  <si>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</si>
  <si>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</si>
  <si>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</si>
  <si>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</si>
  <si>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</si>
  <si>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</si>
  <si>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</si>
  <si>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</si>
  <si>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</si>
  <si>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</si>
  <si>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</si>
  <si>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</si>
  <si>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</si>
  <si>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</si>
  <si>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</si>
  <si>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</si>
  <si>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</si>
  <si>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</si>
  <si>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</si>
  <si>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</si>
  <si>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</si>
  <si>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</si>
  <si>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</si>
  <si>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</si>
  <si>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</si>
  <si>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</si>
  <si>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</si>
  <si>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</si>
  <si>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</si>
  <si>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</si>
  <si>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</si>
  <si>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</si>
  <si>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</si>
  <si>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</si>
  <si>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</si>
  <si>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</si>
  <si>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</si>
  <si>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</si>
  <si>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</si>
  <si>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</si>
  <si>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</si>
  <si>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</si>
  <si>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</si>
  <si>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</si>
  <si>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</si>
  <si>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</si>
  <si>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</si>
  <si>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</si>
  <si>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</si>
  <si>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</si>
  <si>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</si>
  <si>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</si>
  <si>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</si>
  <si>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</si>
  <si>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</si>
  <si>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</si>
  <si>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</si>
  <si>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</si>
  <si>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</si>
  <si>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</si>
  <si>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</si>
  <si>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</si>
  <si>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</si>
  <si>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</si>
  <si>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</si>
  <si>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</si>
  <si>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</si>
  <si>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</si>
  <si>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</si>
  <si>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</si>
  <si>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</si>
  <si>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</si>
  <si>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</si>
  <si>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</si>
  <si>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</si>
  <si>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</si>
  <si>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</si>
  <si>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</si>
  <si>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</si>
  <si>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</si>
  <si>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</si>
  <si>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</si>
  <si>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</si>
  <si>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</si>
  <si>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</si>
  <si>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</si>
  <si>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</si>
  <si>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</si>
  <si>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</si>
  <si>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</si>
  <si>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</si>
  <si>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</si>
  <si>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</si>
  <si>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</si>
  <si>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</si>
  <si>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</si>
  <si>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</si>
  <si>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</si>
  <si>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</si>
  <si>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</si>
  <si>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</si>
  <si>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</si>
  <si>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</si>
  <si>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</si>
  <si>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</si>
  <si>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</si>
  <si>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</si>
  <si>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</si>
  <si>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</si>
  <si>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</si>
  <si>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</si>
  <si>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</si>
  <si>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</si>
  <si>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</si>
  <si>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</si>
  <si>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</si>
  <si>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</si>
  <si>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</si>
  <si>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</si>
  <si>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</si>
  <si>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</si>
  <si>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</si>
  <si>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</si>
  <si>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</si>
  <si>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</si>
  <si>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</si>
  <si>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</si>
  <si>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</si>
  <si>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</si>
  <si>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</si>
  <si>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</si>
  <si>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</si>
  <si>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</si>
  <si>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</si>
  <si>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</si>
  <si>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</si>
  <si>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</si>
  <si>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</si>
  <si>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</si>
  <si>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</si>
  <si>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</si>
  <si>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</si>
  <si>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</si>
  <si>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</si>
  <si>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</si>
  <si>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</si>
  <si>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</si>
  <si>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</si>
  <si>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</si>
  <si>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</si>
  <si>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</si>
  <si>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</si>
  <si>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</si>
  <si>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</si>
  <si>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</si>
  <si>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</si>
  <si>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</si>
  <si>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</si>
  <si>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</si>
  <si>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</si>
  <si>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</si>
  <si>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</si>
  <si>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</si>
  <si>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</si>
  <si>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</si>
  <si>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</si>
  <si>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</si>
  <si>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</si>
  <si>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</si>
  <si>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</si>
  <si>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</si>
  <si>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</si>
  <si>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</si>
  <si>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</si>
  <si>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</si>
  <si>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</si>
  <si>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</si>
  <si>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</si>
  <si>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</si>
  <si>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</si>
  <si>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</si>
  <si>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</si>
  <si>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</si>
  <si>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</si>
  <si>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</si>
  <si>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</si>
  <si>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</si>
  <si>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</si>
  <si>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</si>
  <si>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</si>
  <si>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</si>
  <si>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</si>
  <si>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</si>
  <si>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</si>
  <si>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</si>
  <si>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</si>
  <si>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</si>
  <si>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</si>
  <si>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</si>
  <si>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</si>
  <si>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</si>
  <si>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</si>
  <si>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</si>
  <si>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</si>
  <si>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</si>
  <si>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</si>
  <si>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</si>
  <si>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</si>
  <si>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</si>
  <si>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</si>
  <si>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</si>
  <si>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</si>
  <si>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</si>
  <si>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</si>
  <si>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</si>
  <si>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</si>
  <si>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</si>
  <si>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</si>
  <si>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</si>
  <si>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</si>
  <si>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</si>
  <si>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</si>
  <si>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</si>
  <si>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</si>
  <si>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</si>
  <si>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</si>
  <si>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</si>
  <si>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</si>
  <si>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</si>
  <si>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</si>
  <si>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</si>
  <si>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</si>
  <si>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</si>
  <si>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</si>
  <si>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</si>
  <si>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</si>
  <si>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</si>
  <si>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</si>
  <si>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</si>
  <si>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</si>
  <si>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</si>
  <si>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</si>
  <si>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</si>
  <si>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</si>
  <si>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</si>
  <si>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</si>
  <si>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</si>
  <si>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</si>
  <si>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</si>
  <si>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</si>
  <si>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</si>
  <si>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</si>
  <si>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</si>
  <si>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</si>
  <si>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</si>
  <si>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</si>
  <si>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</si>
  <si>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</si>
  <si>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</si>
  <si>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</si>
  <si>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</si>
  <si>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</si>
  <si>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</si>
  <si>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</si>
  <si>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</si>
  <si>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</si>
  <si>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</si>
  <si>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</si>
  <si>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</si>
  <si>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</si>
  <si>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</si>
  <si>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</si>
  <si>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</si>
  <si>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</si>
  <si>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</si>
  <si>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</si>
  <si>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</si>
  <si>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</si>
  <si>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</si>
  <si>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</si>
  <si>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</si>
  <si>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</si>
  <si>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</si>
  <si>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</si>
  <si>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</si>
  <si>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</si>
  <si>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</si>
  <si>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</si>
  <si>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</si>
  <si>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</si>
  <si>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</si>
  <si>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</si>
  <si>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</si>
  <si>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</si>
  <si>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</si>
  <si>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</si>
  <si>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</si>
  <si>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</si>
  <si>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</si>
  <si>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</si>
  <si>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</si>
  <si>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</si>
  <si>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</si>
  <si>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</si>
  <si>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</si>
  <si>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</si>
  <si>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</si>
  <si>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</si>
  <si>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</si>
  <si>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</si>
  <si>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</si>
  <si>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</si>
  <si>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</si>
  <si>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</si>
  <si>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</si>
  <si>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</si>
  <si>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</si>
  <si>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</si>
  <si>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</si>
  <si>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</si>
  <si>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</si>
  <si>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</si>
  <si>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</si>
  <si>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</si>
  <si>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</si>
  <si>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</si>
  <si>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</si>
  <si>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</si>
  <si>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</si>
  <si>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</si>
  <si>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</si>
  <si>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</si>
  <si>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</si>
  <si>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</si>
  <si>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</si>
  <si>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</si>
  <si>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</si>
  <si>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</si>
  <si>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</si>
  <si>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</si>
  <si>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</si>
  <si>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</si>
  <si>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</si>
  <si>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</si>
  <si>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</si>
  <si>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</si>
  <si>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</si>
  <si>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</si>
  <si>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</si>
  <si>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</si>
  <si>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</si>
  <si>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</si>
  <si>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</si>
  <si>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</si>
  <si>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</si>
  <si>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</si>
  <si>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</si>
  <si>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</si>
  <si>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</si>
  <si>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</si>
  <si>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</si>
  <si>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</si>
  <si>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</si>
  <si>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</si>
  <si>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</si>
  <si>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</si>
  <si>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</si>
  <si>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</si>
  <si>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</si>
  <si>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</si>
  <si>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</si>
  <si>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</si>
  <si>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</si>
  <si>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</si>
  <si>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</si>
  <si>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</si>
  <si>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</si>
  <si>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</si>
  <si>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</si>
  <si>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</si>
  <si>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</si>
  <si>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</si>
  <si>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</si>
  <si>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</si>
  <si>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</si>
  <si>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</si>
  <si>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</si>
  <si>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</si>
  <si>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</si>
  <si>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</si>
  <si>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</si>
  <si>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</si>
  <si>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</si>
  <si>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</si>
  <si>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</si>
  <si>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</si>
  <si>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</si>
  <si>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</si>
  <si>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</si>
  <si>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</si>
  <si>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</si>
  <si>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</si>
  <si>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</si>
  <si>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</si>
  <si>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</si>
  <si>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</si>
  <si>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</si>
  <si>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</si>
  <si>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</si>
  <si>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</si>
  <si>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</si>
  <si>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</si>
  <si>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</si>
  <si>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</si>
  <si>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</si>
  <si>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</si>
  <si>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</si>
  <si>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</si>
  <si>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</si>
  <si>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</si>
  <si>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</si>
  <si>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</si>
  <si>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</si>
  <si>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</si>
  <si>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</si>
  <si>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</si>
  <si>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</si>
  <si>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</si>
  <si>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</si>
  <si>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</si>
  <si>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</si>
  <si>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</si>
  <si>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</si>
  <si>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</si>
  <si>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</si>
  <si>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</si>
  <si>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</si>
  <si>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</si>
  <si>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</si>
  <si>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</si>
  <si>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</si>
  <si>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</si>
  <si>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</si>
  <si>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</si>
  <si>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</si>
  <si>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</si>
  <si>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</si>
  <si>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</si>
  <si>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</si>
  <si>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</si>
  <si>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</si>
  <si>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</si>
  <si>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</si>
  <si>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</si>
  <si>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</si>
  <si>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</si>
  <si>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</si>
  <si>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</si>
  <si>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</si>
  <si>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</si>
  <si>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</si>
  <si>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</si>
  <si>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</si>
  <si>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</si>
  <si>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</si>
  <si>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</si>
  <si>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</si>
  <si>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</si>
  <si>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</si>
  <si>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</si>
  <si>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</si>
  <si>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</si>
  <si>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</si>
  <si>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</si>
  <si>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</si>
  <si>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</si>
  <si>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</si>
  <si>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</si>
  <si>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</si>
  <si>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</si>
  <si>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</si>
  <si>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</si>
  <si>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</si>
  <si>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</si>
  <si>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</si>
  <si>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</si>
  <si>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</si>
  <si>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</si>
  <si>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</si>
  <si>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</si>
  <si>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</si>
  <si>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</si>
  <si>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</si>
  <si>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</si>
  <si>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</si>
  <si>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</si>
  <si>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</si>
  <si>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</si>
  <si>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</si>
  <si>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</si>
  <si>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</si>
  <si>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</si>
  <si>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</si>
  <si>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</si>
  <si>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</si>
  <si>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</si>
  <si>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</si>
  <si>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</si>
  <si>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</si>
  <si>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</si>
  <si>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</si>
  <si>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</si>
  <si>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</si>
  <si>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</si>
  <si>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</si>
  <si>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</si>
  <si>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</si>
  <si>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</si>
  <si>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</si>
  <si>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</si>
  <si>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</si>
  <si>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</si>
  <si>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</si>
  <si>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</si>
  <si>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</si>
  <si>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</si>
  <si>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</si>
  <si>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</si>
  <si>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</si>
  <si>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</si>
  <si>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</si>
  <si>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</si>
  <si>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</si>
  <si>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</si>
  <si>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</si>
  <si>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</si>
  <si>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</si>
  <si>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</si>
  <si>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</si>
  <si>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</si>
  <si>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</si>
  <si>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</si>
  <si>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</si>
  <si>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</si>
  <si>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</si>
  <si>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</si>
  <si>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</si>
  <si>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</si>
  <si>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</si>
  <si>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</si>
  <si>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</si>
  <si>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</si>
  <si>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</si>
  <si>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</si>
  <si>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</si>
  <si>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</si>
  <si>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</si>
  <si>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</si>
  <si>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</si>
  <si>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</si>
  <si>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</si>
  <si>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</si>
  <si>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</si>
  <si>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</si>
  <si>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</si>
  <si>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</si>
  <si>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</si>
  <si>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</si>
  <si>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</si>
  <si>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</si>
  <si>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</si>
  <si>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</si>
  <si>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</si>
  <si>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</si>
  <si>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</si>
  <si>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</si>
  <si>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</si>
  <si>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</si>
  <si>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</si>
  <si>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</si>
  <si>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</si>
  <si>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</si>
  <si>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</si>
  <si>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</si>
  <si>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</si>
  <si>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</si>
  <si>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</si>
  <si>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</si>
  <si>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</si>
  <si>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</si>
  <si>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</si>
  <si>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</si>
  <si>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</si>
  <si>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</si>
  <si>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</si>
  <si>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</si>
  <si>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</si>
  <si>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</si>
  <si>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</si>
  <si>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</si>
  <si>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</si>
  <si>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</si>
  <si>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</si>
  <si>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</si>
  <si>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</si>
  <si>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</si>
  <si>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</si>
  <si>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</si>
  <si>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</si>
  <si>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</si>
  <si>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</si>
  <si>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</si>
  <si>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</si>
  <si>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</si>
  <si>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</si>
  <si>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</si>
  <si>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</si>
  <si>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</si>
  <si>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</si>
  <si>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</si>
  <si>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</si>
  <si>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</si>
  <si>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</si>
  <si>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</si>
  <si>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</si>
  <si>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</si>
  <si>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</si>
  <si>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</si>
  <si>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</si>
  <si>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</si>
  <si>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</si>
  <si>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</si>
  <si>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</si>
  <si>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</si>
  <si>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</si>
  <si>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</si>
  <si>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</si>
  <si>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</si>
  <si>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</si>
  <si>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</si>
  <si>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</si>
  <si>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</si>
  <si>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</si>
  <si>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</si>
  <si>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</si>
  <si>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</si>
  <si>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</si>
  <si>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</si>
  <si>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</si>
  <si>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</si>
  <si>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</si>
  <si>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</si>
  <si>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</si>
  <si>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</si>
  <si>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</si>
  <si>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</si>
  <si>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</si>
  <si>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</si>
  <si>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</si>
  <si>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</si>
  <si>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</si>
  <si>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</si>
  <si>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</si>
  <si>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</si>
  <si>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</si>
  <si>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</si>
  <si>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</si>
  <si>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</si>
  <si>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</si>
  <si>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</si>
  <si>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</si>
  <si>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</si>
  <si>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</si>
  <si>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</si>
  <si>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</si>
  <si>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</si>
  <si>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</si>
  <si>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</si>
  <si>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</si>
  <si>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</si>
  <si>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</si>
  <si>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</si>
  <si>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</si>
  <si>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</si>
  <si>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</si>
  <si>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</si>
  <si>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</si>
  <si>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</si>
  <si>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</si>
  <si>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</si>
  <si>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</si>
  <si>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</si>
  <si>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</si>
  <si>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</si>
  <si>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</si>
  <si>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</si>
  <si>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</si>
  <si>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</si>
  <si>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</si>
  <si>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</si>
  <si>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</si>
  <si>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</si>
  <si>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</si>
  <si>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</si>
  <si>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</si>
  <si>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</si>
  <si>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</si>
  <si>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</si>
  <si>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</si>
  <si>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</si>
  <si>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</si>
  <si>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</si>
  <si>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</si>
  <si>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</si>
  <si>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</si>
  <si>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</si>
  <si>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</si>
  <si>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</si>
  <si>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</si>
  <si>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</si>
  <si>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</si>
  <si>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</si>
  <si>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</si>
  <si>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</si>
  <si>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</si>
  <si>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</si>
  <si>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</si>
  <si>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</si>
  <si>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</si>
  <si>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</si>
  <si>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</si>
  <si>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</si>
  <si>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</si>
  <si>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</si>
  <si>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</si>
  <si>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</si>
  <si>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</si>
  <si>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</si>
  <si>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</si>
  <si>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</si>
  <si>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</si>
  <si>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</si>
  <si>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</si>
  <si>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</si>
  <si>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</si>
  <si>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</si>
  <si>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</si>
  <si>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</si>
  <si>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</si>
  <si>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</si>
  <si>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</si>
  <si>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</si>
  <si>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</si>
  <si>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</si>
  <si>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</si>
  <si>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</si>
  <si>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</si>
  <si>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</si>
  <si>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</si>
  <si>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</si>
  <si>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</si>
  <si>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</si>
  <si>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</si>
  <si>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</si>
  <si>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</si>
  <si>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</si>
  <si>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</si>
  <si>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</si>
  <si>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</si>
  <si>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</si>
  <si>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</si>
  <si>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</si>
  <si>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</si>
  <si>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</si>
  <si>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</si>
  <si>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</si>
  <si>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</si>
  <si>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</si>
  <si>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</si>
  <si>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</si>
  <si>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</si>
  <si>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</si>
  <si>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</si>
  <si>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</si>
  <si>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</si>
  <si>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</si>
  <si>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</si>
  <si>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</si>
  <si>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</si>
  <si>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</si>
  <si>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</si>
  <si>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</si>
  <si>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</si>
  <si>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</si>
  <si>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</si>
  <si>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</si>
  <si>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</si>
  <si>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</si>
  <si>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</si>
  <si>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</si>
  <si>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</si>
  <si>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</si>
  <si>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</si>
  <si>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</si>
  <si>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</si>
  <si>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</si>
  <si>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</si>
  <si>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</si>
  <si>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</si>
  <si>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</si>
  <si>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</si>
  <si>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</si>
  <si>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</si>
  <si>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</si>
  <si>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</si>
  <si>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</si>
  <si>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</si>
  <si>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</si>
  <si>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</si>
  <si>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</si>
  <si>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</si>
  <si>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</si>
  <si>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</si>
  <si>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</si>
  <si>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</si>
  <si>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</si>
  <si>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</si>
  <si>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</si>
  <si>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</si>
  <si>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</si>
  <si>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</si>
  <si>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</si>
  <si>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</si>
  <si>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</si>
  <si>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</si>
  <si>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</si>
  <si>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</si>
  <si>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</si>
  <si>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</si>
  <si>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</si>
  <si>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</si>
  <si>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</si>
  <si>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</si>
  <si>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</si>
  <si>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</si>
  <si>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</si>
  <si>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</si>
  <si>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</si>
  <si>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</si>
  <si>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</si>
  <si>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</si>
  <si>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</si>
  <si>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</si>
  <si>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</si>
  <si>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</si>
  <si>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</si>
  <si>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</si>
  <si>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</si>
  <si>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</si>
  <si>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</si>
  <si>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</si>
  <si>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</si>
  <si>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</si>
  <si>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</si>
  <si>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</si>
  <si>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</si>
  <si>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</si>
  <si>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</si>
  <si>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</si>
  <si>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</si>
  <si>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</si>
  <si>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</si>
  <si>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</si>
  <si>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</si>
  <si>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</si>
  <si>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</si>
  <si>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</si>
  <si>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</si>
  <si>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</si>
  <si>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</si>
  <si>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</si>
  <si>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</si>
  <si>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</si>
  <si>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</si>
  <si>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</si>
  <si>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</si>
  <si>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</si>
  <si>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</si>
  <si>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</si>
  <si>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</si>
  <si>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</si>
  <si>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</si>
  <si>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</si>
  <si>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</si>
  <si>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</si>
  <si>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</si>
  <si>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</si>
  <si>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</si>
  <si>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</si>
  <si>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</si>
  <si>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</si>
  <si>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</si>
  <si>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</si>
  <si>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</si>
  <si>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</si>
  <si>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</si>
  <si>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</si>
  <si>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</si>
  <si>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</si>
  <si>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</si>
  <si>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</si>
  <si>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</si>
  <si>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</si>
  <si>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</si>
  <si>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</si>
  <si>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</si>
  <si>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</si>
  <si>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</si>
  <si>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</si>
  <si>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</si>
  <si>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</si>
  <si>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</si>
  <si>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</si>
  <si>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</si>
  <si>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</si>
  <si>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</si>
  <si>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</si>
  <si>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</si>
  <si>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</si>
  <si>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</si>
  <si>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</si>
  <si>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</si>
  <si>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</si>
  <si>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</si>
  <si>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</si>
  <si>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</si>
  <si>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</si>
  <si>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</si>
  <si>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</si>
  <si>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</si>
  <si>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</si>
  <si>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</si>
  <si>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</si>
  <si>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</si>
  <si>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</si>
  <si>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</si>
  <si>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</si>
  <si>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</si>
  <si>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</si>
  <si>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</si>
  <si>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</si>
  <si>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</si>
  <si>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</si>
  <si>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</si>
  <si>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</si>
  <si>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</si>
  <si>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</si>
  <si>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</si>
  <si>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</si>
  <si>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</si>
  <si>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</si>
  <si>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</si>
  <si>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</si>
  <si>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</si>
  <si>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</si>
  <si>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</si>
  <si>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</si>
  <si>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</si>
  <si>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</si>
  <si>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</si>
  <si>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</si>
  <si>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</si>
  <si>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</si>
  <si>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</si>
  <si>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</si>
  <si>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</si>
  <si>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</si>
  <si>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</si>
  <si>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</si>
  <si>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</si>
  <si>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</si>
  <si>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</si>
  <si>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</si>
  <si>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</si>
  <si>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</si>
  <si>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</si>
  <si>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</si>
  <si>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</si>
  <si>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</si>
  <si>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</si>
  <si>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</si>
  <si>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</si>
  <si>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</si>
  <si>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</si>
  <si>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</si>
  <si>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</si>
  <si>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</si>
  <si>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</si>
  <si>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</si>
  <si>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</si>
  <si>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</si>
  <si>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</si>
  <si>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</si>
  <si>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</si>
  <si>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</si>
  <si>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</si>
  <si>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</si>
  <si>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</si>
  <si>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</si>
  <si>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</si>
  <si>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</si>
  <si>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</si>
  <si>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</si>
  <si>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</si>
  <si>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</si>
  <si>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</si>
  <si>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</si>
  <si>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</si>
  <si>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</si>
  <si>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</si>
  <si>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</si>
  <si>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</si>
  <si>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</si>
  <si>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</si>
  <si>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</si>
  <si>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</si>
  <si>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</si>
  <si>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</si>
  <si>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</si>
  <si>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</si>
  <si>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</si>
  <si>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</si>
  <si>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</si>
  <si>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</si>
  <si>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</si>
  <si>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</si>
  <si>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</si>
  <si>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</si>
  <si>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</si>
  <si>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</si>
  <si>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</si>
  <si>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</si>
  <si>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</si>
  <si>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</si>
  <si>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</si>
  <si>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</si>
  <si>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</si>
  <si>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</si>
  <si>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</si>
  <si>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</si>
  <si>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</si>
  <si>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</si>
  <si>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</si>
  <si>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</si>
  <si>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</si>
  <si>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</si>
  <si>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</si>
  <si>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</si>
  <si>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</si>
  <si>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</si>
  <si>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</si>
  <si>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</si>
  <si>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</si>
  <si>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</si>
  <si>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</si>
  <si>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</si>
  <si>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</si>
  <si>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</si>
  <si>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</si>
  <si>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</si>
  <si>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</si>
  <si>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</si>
  <si>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</si>
  <si>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</si>
  <si>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</si>
  <si>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</si>
  <si>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</si>
  <si>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</si>
  <si>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</si>
  <si>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</si>
  <si>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</si>
  <si>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</si>
  <si>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</si>
  <si>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</si>
  <si>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</si>
  <si>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</si>
  <si>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</si>
  <si>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</si>
  <si>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</si>
  <si>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</si>
  <si>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</si>
  <si>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</si>
  <si>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</si>
  <si>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</si>
  <si>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</si>
  <si>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</si>
  <si>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</si>
  <si>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</si>
  <si>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</si>
  <si>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</si>
  <si>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</si>
  <si>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</si>
  <si>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</si>
  <si>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</si>
  <si>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</si>
  <si>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</si>
  <si>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</si>
  <si>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</si>
  <si>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</si>
  <si>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</si>
  <si>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</si>
  <si>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</si>
  <si>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</si>
  <si>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</si>
  <si>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</si>
  <si>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</si>
  <si>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</si>
  <si>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</si>
  <si>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</si>
  <si>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</si>
  <si>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</si>
  <si>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</si>
  <si>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</si>
  <si>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</si>
  <si>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</si>
  <si>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</si>
  <si>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</si>
  <si>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</si>
  <si>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</si>
  <si>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</si>
  <si>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</si>
  <si>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</si>
  <si>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</si>
  <si>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</si>
  <si>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</si>
  <si>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</si>
  <si>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</si>
  <si>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</si>
  <si>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</si>
  <si>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</si>
  <si>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</si>
  <si>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</si>
  <si>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</si>
  <si>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</si>
  <si>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</si>
  <si>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</si>
  <si>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</si>
  <si>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</si>
  <si>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</si>
  <si>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</si>
  <si>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</si>
  <si>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</si>
  <si>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</si>
  <si>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</si>
  <si>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</si>
  <si>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</si>
  <si>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</si>
  <si>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</si>
  <si>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</si>
  <si>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</si>
  <si>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</si>
  <si>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</si>
  <si>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</si>
  <si>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</si>
  <si>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</si>
  <si>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</si>
  <si>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</si>
  <si>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</si>
  <si>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</si>
  <si>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</si>
  <si>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</si>
  <si>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</si>
  <si>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</si>
  <si>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</si>
  <si>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</si>
  <si>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</si>
  <si>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</si>
  <si>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</si>
  <si>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</si>
  <si>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</si>
  <si>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</si>
  <si>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</si>
  <si>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</si>
  <si>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</si>
  <si>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</si>
  <si>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</si>
  <si>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</si>
  <si>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</si>
  <si>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</si>
  <si>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</si>
  <si>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</si>
  <si>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</si>
  <si>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</si>
  <si>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</si>
  <si>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</si>
  <si>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</si>
  <si>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</si>
  <si>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</si>
  <si>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</si>
  <si>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</si>
  <si>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</si>
  <si>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</si>
  <si>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</si>
  <si>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</si>
  <si>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</si>
  <si>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</si>
  <si>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</si>
  <si>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</si>
  <si>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</si>
  <si>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</si>
  <si>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</si>
  <si>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</si>
  <si>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</si>
  <si>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</si>
  <si>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</si>
  <si>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</si>
  <si>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</si>
  <si>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</si>
  <si>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</si>
  <si>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</si>
  <si>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</si>
  <si>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</si>
  <si>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</si>
  <si>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</si>
  <si>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</si>
  <si>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</si>
  <si>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</si>
  <si>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</si>
  <si>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</si>
  <si>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</si>
  <si>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</si>
  <si>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</si>
  <si>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</si>
  <si>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</si>
  <si>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</si>
  <si>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</si>
  <si>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</si>
  <si>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</si>
  <si>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</si>
  <si>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</si>
  <si>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</si>
  <si>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</si>
  <si>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</si>
  <si>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</si>
  <si>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</si>
  <si>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</si>
  <si>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</si>
  <si>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</si>
  <si>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</si>
  <si>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</si>
  <si>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</si>
  <si>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</si>
  <si>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</si>
  <si>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</si>
  <si>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</si>
  <si>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</si>
  <si>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</si>
  <si>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</si>
  <si>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</si>
  <si>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</si>
  <si>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</si>
  <si>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</si>
  <si>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</si>
  <si>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</si>
  <si>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</si>
  <si>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</si>
  <si>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</si>
  <si>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</si>
  <si>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</si>
  <si>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</si>
  <si>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</si>
  <si>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</si>
  <si>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</si>
  <si>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</si>
  <si>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</si>
  <si>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</si>
  <si>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</si>
  <si>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</si>
  <si>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</si>
  <si>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</si>
  <si>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</si>
  <si>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</si>
  <si>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</si>
  <si>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</si>
  <si>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</si>
  <si>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</si>
  <si>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</si>
  <si>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</si>
  <si>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</si>
  <si>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</si>
  <si>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</si>
  <si>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</si>
  <si>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</si>
  <si>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</si>
  <si>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</si>
  <si>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</si>
  <si>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</si>
  <si>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</si>
  <si>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</si>
  <si>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</si>
  <si>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</si>
  <si>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</si>
  <si>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</si>
  <si>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</si>
  <si>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</si>
  <si>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</si>
  <si>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</si>
  <si>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</si>
  <si>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</si>
  <si>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</si>
  <si>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</si>
  <si>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</si>
  <si>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</si>
  <si>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</si>
  <si>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</si>
  <si>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</si>
  <si>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</si>
  <si>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</si>
  <si>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</si>
  <si>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</si>
  <si>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</si>
  <si>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</si>
  <si>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</si>
  <si>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</si>
  <si>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</si>
  <si>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</si>
  <si>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</si>
  <si>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</si>
  <si>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</si>
  <si>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</si>
  <si>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</si>
  <si>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</si>
  <si>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</si>
  <si>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</si>
  <si>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</si>
  <si>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</si>
  <si>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</si>
  <si>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</si>
  <si>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</si>
  <si>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</si>
  <si>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</si>
  <si>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</si>
  <si>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</si>
  <si>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</si>
  <si>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</si>
  <si>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</si>
  <si>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</si>
  <si>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</si>
  <si>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</si>
  <si>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</si>
  <si>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</si>
  <si>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</si>
  <si>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</si>
  <si>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</si>
  <si>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</si>
  <si>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</si>
  <si>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</si>
  <si>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</si>
  <si>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</si>
  <si>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</si>
  <si>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</si>
  <si>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</si>
  <si>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</si>
  <si>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</si>
  <si>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</si>
  <si>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</si>
  <si>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</si>
  <si>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</si>
  <si>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</si>
  <si>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</si>
  <si>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</si>
  <si>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</si>
  <si>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</si>
  <si>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</si>
  <si>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</si>
  <si>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</si>
  <si>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</si>
  <si>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</si>
  <si>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</si>
  <si>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</si>
  <si>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</si>
  <si>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</si>
  <si>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</si>
  <si>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</si>
  <si>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</si>
  <si>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</si>
  <si>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</si>
  <si>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</si>
  <si>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</si>
  <si>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</si>
  <si>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</si>
  <si>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</si>
  <si>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</si>
  <si>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</si>
  <si>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</si>
  <si>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</si>
  <si>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</si>
  <si>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</si>
  <si>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</si>
  <si>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</si>
  <si>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</si>
  <si>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</si>
  <si>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</si>
  <si>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</si>
  <si>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</si>
  <si>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</si>
  <si>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</si>
  <si>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</si>
  <si>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</si>
  <si>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</si>
  <si>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</si>
  <si>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</si>
  <si>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</si>
  <si>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</si>
  <si>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</si>
  <si>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</si>
  <si>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</si>
  <si>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</si>
  <si>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</si>
  <si>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</si>
  <si>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</si>
  <si>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</si>
  <si>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</si>
  <si>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</si>
  <si>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</si>
  <si>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</si>
  <si>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</si>
  <si>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</si>
  <si>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</si>
  <si>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</si>
  <si>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</si>
  <si>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</si>
  <si>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</si>
  <si>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</si>
  <si>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</si>
  <si>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</si>
  <si>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</si>
  <si>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</si>
  <si>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</si>
  <si>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</si>
  <si>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</si>
  <si>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</si>
  <si>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</si>
  <si>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</si>
  <si>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</si>
  <si>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</si>
  <si>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</si>
  <si>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</si>
  <si>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</si>
  <si>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</si>
  <si>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</si>
  <si>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</si>
  <si>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</si>
  <si>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</si>
  <si>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</si>
  <si>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</si>
  <si>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</si>
  <si>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</si>
  <si>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</si>
  <si>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</si>
  <si>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</si>
  <si>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</si>
  <si>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</si>
  <si>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</si>
  <si>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</si>
  <si>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</si>
  <si>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</si>
  <si>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</si>
  <si>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</si>
  <si>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</si>
  <si>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</si>
  <si>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</si>
  <si>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</si>
  <si>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</si>
  <si>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</si>
  <si>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</si>
  <si>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</si>
  <si>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</si>
  <si>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</si>
  <si>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</si>
  <si>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</si>
  <si>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</si>
  <si>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</si>
  <si>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</si>
  <si>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</si>
  <si>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</si>
  <si>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</si>
  <si>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</si>
  <si>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</si>
  <si>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</si>
  <si>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</si>
  <si>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</si>
  <si>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</si>
  <si>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</si>
  <si>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</si>
  <si>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</si>
  <si>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</si>
  <si>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</si>
  <si>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</si>
  <si>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</si>
  <si>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</si>
  <si>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</si>
  <si>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</si>
  <si>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</si>
  <si>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</si>
  <si>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</si>
  <si>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</si>
  <si>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</si>
  <si>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</si>
  <si>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</si>
  <si>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</si>
  <si>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</si>
  <si>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</si>
  <si>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</si>
  <si>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</si>
  <si>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</si>
  <si>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</si>
  <si>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</si>
  <si>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</si>
  <si>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</si>
  <si>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</si>
  <si>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</si>
  <si>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</si>
  <si>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</si>
  <si>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</si>
  <si>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</si>
  <si>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</si>
  <si>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</si>
  <si>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</si>
  <si>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</si>
  <si>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</si>
  <si>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</si>
  <si>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</si>
  <si>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</si>
  <si>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</si>
  <si>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</si>
  <si>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</si>
  <si>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</si>
  <si>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</si>
  <si>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</si>
  <si>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</si>
  <si>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</si>
  <si>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</si>
  <si>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</si>
  <si>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</si>
  <si>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</si>
  <si>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</si>
  <si>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</si>
  <si>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</si>
  <si>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</si>
  <si>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</si>
  <si>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</si>
  <si>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</si>
  <si>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</si>
  <si>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</si>
  <si>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</si>
  <si>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</si>
  <si>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</si>
  <si>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</si>
  <si>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</si>
  <si>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</si>
  <si>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</si>
  <si>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</si>
  <si>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</si>
  <si>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</si>
  <si>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</si>
  <si>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</si>
  <si>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</si>
  <si>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</si>
  <si>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</si>
  <si>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</si>
  <si>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</si>
  <si>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</si>
  <si>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</si>
  <si>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</si>
  <si>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</si>
  <si>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</si>
  <si>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</si>
  <si>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</si>
  <si>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</si>
  <si>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</si>
  <si>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</si>
  <si>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</si>
  <si>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</si>
  <si>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</si>
  <si>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</si>
  <si>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</si>
  <si>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</si>
  <si>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</si>
  <si>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</si>
  <si>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</si>
  <si>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</si>
  <si>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</si>
  <si>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</si>
  <si>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</si>
  <si>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</si>
  <si>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</si>
  <si>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</si>
  <si>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</si>
  <si>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</si>
  <si>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</si>
  <si>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</si>
  <si>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</si>
  <si>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</si>
  <si>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</si>
  <si>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</si>
  <si>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</si>
  <si>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</si>
  <si>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</si>
  <si>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</si>
  <si>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</si>
  <si>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</si>
  <si>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</si>
  <si>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</si>
  <si>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</si>
  <si>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</si>
  <si>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</si>
  <si>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</si>
  <si>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</si>
  <si>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</si>
  <si>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</si>
  <si>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</si>
  <si>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</si>
  <si>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</si>
  <si>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</si>
  <si>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</si>
  <si>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</si>
  <si>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</si>
  <si>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</si>
  <si>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</si>
  <si>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</si>
  <si>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</si>
  <si>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</si>
  <si>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</si>
  <si>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</si>
  <si>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</si>
  <si>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</si>
  <si>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</si>
  <si>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</si>
  <si>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</si>
  <si>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</si>
  <si>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</si>
  <si>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</si>
  <si>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</si>
  <si>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</si>
  <si>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</si>
  <si>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</si>
  <si>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</si>
  <si>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</si>
  <si>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</si>
  <si>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</si>
  <si>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</si>
  <si>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</si>
  <si>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</si>
  <si>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</si>
  <si>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</si>
  <si>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</si>
  <si>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</si>
  <si>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</si>
  <si>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</si>
  <si>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</si>
  <si>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</si>
  <si>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</si>
  <si>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</si>
  <si>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</si>
  <si>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</si>
  <si>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</si>
  <si>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</si>
  <si>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</si>
  <si>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</si>
  <si>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</si>
  <si>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</si>
  <si>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</si>
  <si>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</si>
  <si>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</si>
  <si>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</si>
  <si>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</si>
  <si>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</si>
  <si>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</si>
  <si>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</si>
  <si>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</si>
  <si>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</si>
  <si>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</si>
  <si>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</si>
  <si>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</si>
  <si>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</si>
  <si>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</si>
  <si>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</si>
  <si>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</si>
  <si>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</si>
  <si>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</si>
  <si>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</si>
  <si>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</si>
  <si>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</si>
  <si>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</si>
  <si>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</si>
  <si>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</si>
  <si>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</si>
  <si>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</si>
  <si>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</si>
  <si>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</si>
  <si>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</si>
  <si>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</si>
  <si>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</si>
  <si>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</si>
  <si>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</si>
  <si>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</si>
  <si>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</si>
  <si>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</si>
  <si>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</si>
  <si>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</si>
  <si>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</si>
  <si>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</si>
  <si>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</si>
  <si>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</si>
  <si>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</si>
  <si>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</si>
  <si>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</si>
  <si>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</si>
  <si>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</si>
  <si>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</si>
  <si>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</si>
  <si>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</si>
  <si>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</si>
  <si>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</si>
  <si>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</si>
  <si>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</si>
  <si>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</si>
  <si>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</si>
  <si>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</si>
  <si>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</si>
  <si>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</si>
  <si>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</si>
  <si>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</si>
  <si>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</si>
  <si>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</si>
  <si>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</si>
  <si>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</si>
  <si>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</si>
  <si>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</si>
  <si>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</si>
  <si>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</si>
  <si>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</si>
  <si>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</si>
  <si>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</si>
  <si>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</si>
  <si>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</si>
  <si>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</si>
  <si>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</si>
  <si>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</si>
  <si>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</si>
  <si>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</si>
  <si>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</si>
  <si>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</si>
  <si>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</si>
  <si>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</si>
  <si>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</si>
  <si>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</si>
  <si>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</si>
  <si>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</si>
  <si>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</si>
  <si>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</si>
  <si>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</si>
  <si>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</si>
  <si>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</si>
  <si>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</si>
  <si>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</si>
  <si>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</si>
  <si>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</si>
  <si>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</si>
  <si>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</si>
  <si>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</si>
  <si>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</si>
  <si>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</si>
  <si>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</si>
  <si>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</si>
  <si>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</si>
  <si>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</si>
  <si>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</si>
  <si>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</si>
  <si>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</si>
  <si>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</si>
  <si>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</si>
  <si>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</si>
  <si>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</si>
  <si>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</si>
  <si>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</si>
  <si>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</si>
  <si>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</si>
  <si>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</si>
  <si>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</si>
  <si>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</si>
  <si>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</si>
  <si>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</si>
  <si>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</si>
  <si>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</si>
  <si>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</si>
  <si>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</si>
  <si>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</si>
  <si>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</si>
  <si>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</si>
  <si>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</si>
  <si>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</si>
  <si>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</si>
  <si>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</si>
  <si>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</si>
  <si>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</si>
  <si>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</si>
  <si>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</si>
  <si>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</si>
  <si>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</si>
  <si>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</si>
  <si>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</si>
  <si>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</si>
  <si>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</si>
  <si>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</si>
  <si>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</si>
  <si>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</si>
  <si>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</si>
  <si>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</si>
  <si>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</si>
  <si>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</si>
  <si>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</si>
  <si>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</si>
  <si>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</si>
  <si>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</si>
  <si>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</si>
  <si>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</si>
  <si>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</si>
  <si>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</si>
  <si>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</si>
  <si>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</si>
  <si>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</si>
  <si>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</si>
  <si>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</si>
  <si>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</si>
  <si>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</si>
  <si>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</si>
  <si>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</si>
  <si>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</si>
  <si>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</si>
  <si>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</si>
  <si>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</si>
  <si>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</si>
  <si>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</si>
  <si>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</si>
  <si>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</si>
  <si>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</si>
  <si>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</si>
  <si>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</si>
  <si>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</si>
  <si>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</si>
  <si>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</si>
  <si>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</si>
  <si>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</si>
  <si>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</si>
  <si>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</si>
  <si>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</si>
  <si>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</si>
  <si>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</si>
  <si>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</si>
  <si>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</si>
  <si>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</si>
  <si>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</si>
  <si>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</si>
  <si>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</si>
  <si>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</si>
  <si>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</si>
  <si>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</si>
  <si>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</si>
  <si>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</si>
  <si>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</si>
  <si>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</si>
  <si>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</si>
  <si>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</si>
  <si>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</si>
  <si>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</si>
  <si>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</si>
  <si>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</si>
  <si>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</si>
  <si>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</si>
  <si>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</si>
  <si>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</si>
  <si>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</si>
  <si>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</si>
  <si>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</si>
  <si>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</si>
  <si>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</si>
  <si>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</si>
  <si>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</si>
  <si>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</si>
  <si>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</si>
  <si>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</si>
  <si>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</si>
  <si>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</si>
  <si>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</si>
  <si>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</si>
  <si>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</si>
  <si>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</si>
  <si>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</si>
  <si>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</si>
  <si>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</si>
  <si>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</si>
  <si>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</si>
  <si>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</si>
  <si>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</si>
  <si>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</si>
  <si>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</si>
  <si>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</si>
  <si>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</si>
  <si>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</si>
  <si>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</si>
  <si>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</si>
  <si>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</si>
  <si>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</si>
  <si>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</si>
  <si>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</si>
  <si>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</si>
  <si>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</si>
  <si>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</si>
  <si>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</si>
  <si>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</si>
  <si>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</si>
  <si>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</si>
  <si>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</si>
  <si>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</si>
  <si>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</si>
  <si>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</si>
  <si>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</si>
  <si>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</si>
  <si>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</si>
  <si>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</si>
  <si>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</si>
  <si>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</si>
  <si>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</si>
  <si>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</si>
  <si>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</si>
  <si>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</si>
  <si>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</si>
  <si>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</si>
  <si>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</si>
  <si>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</si>
  <si>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</si>
  <si>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</si>
  <si>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</si>
  <si>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</si>
  <si>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</si>
  <si>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</si>
  <si>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</si>
  <si>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</si>
  <si>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</si>
  <si>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</si>
  <si>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</si>
  <si>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</si>
  <si>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</si>
  <si>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</si>
  <si>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</si>
  <si>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</si>
  <si>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</si>
  <si>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</si>
  <si>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</si>
  <si>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</si>
  <si>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</si>
  <si>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</si>
  <si>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</si>
  <si>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</si>
  <si>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</si>
  <si>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</si>
  <si>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</si>
  <si>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</si>
  <si>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</si>
  <si>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</si>
  <si>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</si>
  <si>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</si>
  <si>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</si>
  <si>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</si>
  <si>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</si>
  <si>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</si>
  <si>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</si>
  <si>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</si>
  <si>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</si>
  <si>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</si>
  <si>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</si>
  <si>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</si>
  <si>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</si>
  <si>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</si>
  <si>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</si>
  <si>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</si>
  <si>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</si>
  <si>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</si>
  <si>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</si>
  <si>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</si>
  <si>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</si>
  <si>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</si>
  <si>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</si>
  <si>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</si>
  <si>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</si>
  <si>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</si>
  <si>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</si>
  <si>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</si>
  <si>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</si>
  <si>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</si>
  <si>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</si>
  <si>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</si>
  <si>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</si>
  <si>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</si>
  <si>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</si>
  <si>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</si>
  <si>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</si>
  <si>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</si>
  <si>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</si>
  <si>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</si>
  <si>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</si>
  <si>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</si>
  <si>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</si>
  <si>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</si>
  <si>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</si>
  <si>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</si>
  <si>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</si>
  <si>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</si>
  <si>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</si>
  <si>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</si>
  <si>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</si>
  <si>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</si>
  <si>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</si>
  <si>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</si>
  <si>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</si>
  <si>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</si>
  <si>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</si>
  <si>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</si>
  <si>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</si>
  <si>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</si>
  <si>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</si>
  <si>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</si>
  <si>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</si>
  <si>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</si>
  <si>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</si>
  <si>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</si>
  <si>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</si>
  <si>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</si>
  <si>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</si>
  <si>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</si>
  <si>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</si>
  <si>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</si>
  <si>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</si>
  <si>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</si>
  <si>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</si>
  <si>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</si>
  <si>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</si>
  <si>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</si>
  <si>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</si>
  <si>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</si>
  <si>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</si>
  <si>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</si>
  <si>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</si>
  <si>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</si>
  <si>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</si>
  <si>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</si>
  <si>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</si>
  <si>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</si>
  <si>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</si>
  <si>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</si>
  <si>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</si>
  <si>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</si>
  <si>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</si>
  <si>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</si>
  <si>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</si>
  <si>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</si>
  <si>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</si>
  <si>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</si>
  <si>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</si>
  <si>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</si>
  <si>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</si>
  <si>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</si>
  <si>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</si>
  <si>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</si>
  <si>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</si>
  <si>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</si>
  <si>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</si>
  <si>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</si>
  <si>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</si>
  <si>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</si>
  <si>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</si>
  <si>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</si>
  <si>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</si>
  <si>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</si>
  <si>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</si>
  <si>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</si>
  <si>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</si>
  <si>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</si>
  <si>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</si>
  <si>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</si>
  <si>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</si>
  <si>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</si>
  <si>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</si>
  <si>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</si>
  <si>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</si>
  <si>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</si>
  <si>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</si>
  <si>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</si>
  <si>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</si>
  <si>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</si>
  <si>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</si>
  <si>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</si>
  <si>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</si>
  <si>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</si>
  <si>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</si>
  <si>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</si>
  <si>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</si>
  <si>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</si>
  <si>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</si>
  <si>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</si>
  <si>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</si>
  <si>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</si>
  <si>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</si>
  <si>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</si>
  <si>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</si>
  <si>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</si>
  <si>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</si>
  <si>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</si>
  <si>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</si>
  <si>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</si>
  <si>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</si>
  <si>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</si>
  <si>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</si>
  <si>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</si>
  <si>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</si>
  <si>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</si>
  <si>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</si>
  <si>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</si>
  <si>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</si>
  <si>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</si>
  <si>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</si>
  <si>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</si>
  <si>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</si>
  <si>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</si>
  <si>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</si>
  <si>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</si>
  <si>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</si>
  <si>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</si>
  <si>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</si>
  <si>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</si>
  <si>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</si>
  <si>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</si>
  <si>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</si>
  <si>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</si>
  <si>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</si>
  <si>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</si>
  <si>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</si>
  <si>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</si>
  <si>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</si>
  <si>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</si>
  <si>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</si>
  <si>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</si>
  <si>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</si>
  <si>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</si>
  <si>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</si>
  <si>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</si>
  <si>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</si>
  <si>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</si>
  <si>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</si>
  <si>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</si>
  <si>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</si>
  <si>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</si>
  <si>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</si>
  <si>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</si>
  <si>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</si>
  <si>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</si>
  <si>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</si>
  <si>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</si>
  <si>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</si>
  <si>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</si>
  <si>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</si>
  <si>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</si>
  <si>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</si>
  <si>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</si>
  <si>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</si>
  <si>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</si>
  <si>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</si>
  <si>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</si>
  <si>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</si>
  <si>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</si>
  <si>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</si>
  <si>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</si>
  <si>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</si>
  <si>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</si>
  <si>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</si>
  <si>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</si>
  <si>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</si>
  <si>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</si>
  <si>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</si>
  <si>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</si>
  <si>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</si>
  <si>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</si>
  <si>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</si>
  <si>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</si>
  <si>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</si>
  <si>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</si>
  <si>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</si>
  <si>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</si>
  <si>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</si>
  <si>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</si>
  <si>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</si>
  <si>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</si>
  <si>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</si>
  <si>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</si>
  <si>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</si>
  <si>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</si>
  <si>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</si>
  <si>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</si>
  <si>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</si>
  <si>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</si>
  <si>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</si>
  <si>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</si>
  <si>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</si>
  <si>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</si>
  <si>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</si>
  <si>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</si>
  <si>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</si>
  <si>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</si>
  <si>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</si>
  <si>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</si>
  <si>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</si>
  <si>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</si>
  <si>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</si>
  <si>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</si>
  <si>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</si>
  <si>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</si>
  <si>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</si>
  <si>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</si>
  <si>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</si>
  <si>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</si>
  <si>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</si>
  <si>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</si>
  <si>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</si>
  <si>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</si>
  <si>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</si>
  <si>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</si>
  <si>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</si>
  <si>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</si>
  <si>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</si>
  <si>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</si>
  <si>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</si>
  <si>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</si>
  <si>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</si>
  <si>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</si>
  <si>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</si>
  <si>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</si>
  <si>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</si>
  <si>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</si>
  <si>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</si>
  <si>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</si>
  <si>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</si>
  <si>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</si>
  <si>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</si>
  <si>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</si>
  <si>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</si>
  <si>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</si>
  <si>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</si>
  <si>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</si>
  <si>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</si>
  <si>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</si>
  <si>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</si>
  <si>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</si>
  <si>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</si>
  <si>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</si>
  <si>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</si>
  <si>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</si>
  <si>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</si>
  <si>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</si>
  <si>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</si>
  <si>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</si>
  <si>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</si>
  <si>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</si>
  <si>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</si>
  <si>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</si>
  <si>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</si>
  <si>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</si>
  <si>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</si>
  <si>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</si>
  <si>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</si>
  <si>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</si>
  <si>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</si>
  <si>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</si>
  <si>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</si>
  <si>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</si>
  <si>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</si>
  <si>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</si>
  <si>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</si>
  <si>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</si>
  <si>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</si>
  <si>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</si>
  <si>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</si>
  <si>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</si>
  <si>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</si>
  <si>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</si>
  <si>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</si>
  <si>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</si>
  <si>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</si>
  <si>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</si>
  <si>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</si>
  <si>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</si>
  <si>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</si>
  <si>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</si>
  <si>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</si>
  <si>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</si>
  <si>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</si>
  <si>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</si>
  <si>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</si>
  <si>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</si>
  <si>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</si>
  <si>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</si>
  <si>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</si>
  <si>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</si>
  <si>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</si>
  <si>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</si>
  <si>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</si>
  <si>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</si>
  <si>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</si>
  <si>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</si>
  <si>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</si>
  <si>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</si>
  <si>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</si>
  <si>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</si>
  <si>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</si>
  <si>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</si>
  <si>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</si>
  <si>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</si>
  <si>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</si>
  <si>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</si>
  <si>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</si>
  <si>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</si>
  <si>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</si>
  <si>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</si>
  <si>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</si>
  <si>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</si>
  <si>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</si>
  <si>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</si>
  <si>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</si>
  <si>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</si>
  <si>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</si>
  <si>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</si>
  <si>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</si>
  <si>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</si>
  <si>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</si>
  <si>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</si>
  <si>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</si>
  <si>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</si>
  <si>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</si>
  <si>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</si>
  <si>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</si>
  <si>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</si>
  <si>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</si>
  <si>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</si>
  <si>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</si>
  <si>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</si>
  <si>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</si>
  <si>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</si>
  <si>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</si>
  <si>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</si>
  <si>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</si>
  <si>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</si>
  <si>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</si>
  <si>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</si>
  <si>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</si>
  <si>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</si>
  <si>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</si>
  <si>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</si>
  <si>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</si>
  <si>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</si>
  <si>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</si>
  <si>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</si>
  <si>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</si>
  <si>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</si>
  <si>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</si>
  <si>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</si>
  <si>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</si>
  <si>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</si>
  <si>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</si>
  <si>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</si>
  <si>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</si>
  <si>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</si>
  <si>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</si>
  <si>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</si>
  <si>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</si>
  <si>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</si>
  <si>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</si>
  <si>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</si>
  <si>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</si>
  <si>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</si>
  <si>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</si>
  <si>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</si>
  <si>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</si>
  <si>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</si>
  <si>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</si>
  <si>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</si>
  <si>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</si>
  <si>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</si>
  <si>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</si>
  <si>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</si>
  <si>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</si>
  <si>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</si>
  <si>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</si>
  <si>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</si>
  <si>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</si>
  <si>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</si>
  <si>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</si>
  <si>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</si>
  <si>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</si>
  <si>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</si>
  <si>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</si>
  <si>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</si>
  <si>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</si>
  <si>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</si>
  <si>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</si>
  <si>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</si>
  <si>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</si>
  <si>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</si>
  <si>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</si>
  <si>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</si>
  <si>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</si>
  <si>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</si>
  <si>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</si>
  <si>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</si>
  <si>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</si>
  <si>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</si>
  <si>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</si>
  <si>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</si>
  <si>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</si>
  <si>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</si>
  <si>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</si>
  <si>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</si>
  <si>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</si>
  <si>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</si>
  <si>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</si>
  <si>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</si>
  <si>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</si>
  <si>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</si>
  <si>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</si>
  <si>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</si>
  <si>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</si>
  <si>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</si>
  <si>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</si>
  <si>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</si>
  <si>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</si>
  <si>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</si>
  <si>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</si>
  <si>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</si>
  <si>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</si>
  <si>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</si>
  <si>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</si>
  <si>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</si>
  <si>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</si>
  <si>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</si>
  <si>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</si>
  <si>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</si>
  <si>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</si>
  <si>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</si>
  <si>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</si>
  <si>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</si>
  <si>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</si>
  <si>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</si>
  <si>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</si>
  <si>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</si>
  <si>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</si>
  <si>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</si>
  <si>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</si>
  <si>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</si>
  <si>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</si>
  <si>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</si>
  <si>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</si>
  <si>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</si>
  <si>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</si>
  <si>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</si>
  <si>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</si>
  <si>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</si>
  <si>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</si>
  <si>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</si>
  <si>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</si>
  <si>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</si>
  <si>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</si>
  <si>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</si>
  <si>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</si>
  <si>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</si>
  <si>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</si>
  <si>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</si>
  <si>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</si>
  <si>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</si>
  <si>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</si>
  <si>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</si>
  <si>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</si>
  <si>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</si>
  <si>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</si>
  <si>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</si>
  <si>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</si>
  <si>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</si>
  <si>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</si>
  <si>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</si>
  <si>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</si>
  <si>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</si>
  <si>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</si>
  <si>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</si>
  <si>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</si>
  <si>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</si>
  <si>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</si>
  <si>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</si>
  <si>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</si>
  <si>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</si>
  <si>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</si>
  <si>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</si>
  <si>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</si>
  <si>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</si>
  <si>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</si>
  <si>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</si>
  <si>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</si>
  <si>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</si>
  <si>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</si>
  <si>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</si>
  <si>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</si>
  <si>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</si>
  <si>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</si>
  <si>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</si>
  <si>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</si>
  <si>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</si>
  <si>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</si>
  <si>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</si>
  <si>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</si>
  <si>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</si>
  <si>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</si>
  <si>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</si>
  <si>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</si>
  <si>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</si>
  <si>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</si>
  <si>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</si>
  <si>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</si>
  <si>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</si>
  <si>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</si>
  <si>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</si>
  <si>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</si>
  <si>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</si>
  <si>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</si>
  <si>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</si>
  <si>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</si>
  <si>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</si>
  <si>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</si>
  <si>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</si>
  <si>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</si>
  <si>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</si>
  <si>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</si>
  <si>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</si>
  <si>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</si>
  <si>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</si>
  <si>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</si>
  <si>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</si>
  <si>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</si>
  <si>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</si>
  <si>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</si>
  <si>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</si>
  <si>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</si>
  <si>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</si>
  <si>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</si>
  <si>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</si>
  <si>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</si>
  <si>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</si>
  <si>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</si>
  <si>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</si>
  <si>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</si>
  <si>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</si>
  <si>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</si>
  <si>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</si>
  <si>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</si>
  <si>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</si>
  <si>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</si>
  <si>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</si>
  <si>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</si>
  <si>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</si>
  <si>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</si>
  <si>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</si>
  <si>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</si>
  <si>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</si>
  <si>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</si>
  <si>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</si>
  <si>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</si>
  <si>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</si>
  <si>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</si>
  <si>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</si>
  <si>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</si>
  <si>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</si>
  <si>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</si>
  <si>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</si>
  <si>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</si>
  <si>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</si>
  <si>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</si>
  <si>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</si>
  <si>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</si>
  <si>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</si>
  <si>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</si>
  <si>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</si>
  <si>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</si>
  <si>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</si>
  <si>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</si>
  <si>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</si>
  <si>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</si>
  <si>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</si>
  <si>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</si>
  <si>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</si>
  <si>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</si>
  <si>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</si>
  <si>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</si>
  <si>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</si>
  <si>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</si>
  <si>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</si>
  <si>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</si>
  <si>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</si>
  <si>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</si>
  <si>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</si>
  <si>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</si>
  <si>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</si>
  <si>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</si>
  <si>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</si>
  <si>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</si>
  <si>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</si>
  <si>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</si>
  <si>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</si>
  <si>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</si>
  <si>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</si>
  <si>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</si>
  <si>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</si>
  <si>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</si>
  <si>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</si>
  <si>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</si>
  <si>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</si>
  <si>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</si>
  <si>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</si>
  <si>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</si>
  <si>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</si>
  <si>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</si>
  <si>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</si>
  <si>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</si>
  <si>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</si>
  <si>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</si>
  <si>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</si>
  <si>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</si>
  <si>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</si>
  <si>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</si>
  <si>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</si>
  <si>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</si>
  <si>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</si>
  <si>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</si>
  <si>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</si>
  <si>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</si>
  <si>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</si>
  <si>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</si>
  <si>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</si>
  <si>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</si>
  <si>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</si>
  <si>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</si>
  <si>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</si>
  <si>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</si>
  <si>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</si>
  <si>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</si>
  <si>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</si>
  <si>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</si>
  <si>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</si>
  <si>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</si>
  <si>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</si>
  <si>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</si>
  <si>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</si>
  <si>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</si>
  <si>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</si>
  <si>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</si>
  <si>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</si>
  <si>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</si>
  <si>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</si>
  <si>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</si>
  <si>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</si>
  <si>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</si>
  <si>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</si>
  <si>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</si>
  <si>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</si>
  <si>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</si>
  <si>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</si>
  <si>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</si>
  <si>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</si>
  <si>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</si>
  <si>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</si>
  <si>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</si>
  <si>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</si>
  <si>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</si>
  <si>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</si>
  <si>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</si>
  <si>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</si>
  <si>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</si>
  <si>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</si>
  <si>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</si>
  <si>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</si>
  <si>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</si>
  <si>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</si>
  <si>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</si>
  <si>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</si>
  <si>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</si>
  <si>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</si>
  <si>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</si>
  <si>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</si>
  <si>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</si>
  <si>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</si>
  <si>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</si>
  <si>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</si>
  <si>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</si>
  <si>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</si>
  <si>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</si>
  <si>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</si>
  <si>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</si>
  <si>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</si>
  <si>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</si>
  <si>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</si>
  <si>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</si>
  <si>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</si>
  <si>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</si>
  <si>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</si>
  <si>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</si>
  <si>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</si>
  <si>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</si>
  <si>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</si>
  <si>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</si>
  <si>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</si>
  <si>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</si>
  <si>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</si>
  <si>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</si>
  <si>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</si>
  <si>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</si>
  <si>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</si>
  <si>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</si>
  <si>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</si>
  <si>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</si>
  <si>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</si>
  <si>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</si>
  <si>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</si>
  <si>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</si>
  <si>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</si>
  <si>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</si>
  <si>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</si>
  <si>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</si>
  <si>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</si>
  <si>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</si>
  <si>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</si>
  <si>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</si>
  <si>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</si>
  <si>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</si>
  <si>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</si>
  <si>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</si>
  <si>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</si>
  <si>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</si>
  <si>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</si>
  <si>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</si>
  <si>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</si>
  <si>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</si>
  <si>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</si>
  <si>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</si>
  <si>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</si>
  <si>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</si>
  <si>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</si>
  <si>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</si>
  <si>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</si>
  <si>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</si>
  <si>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</si>
  <si>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</si>
  <si>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</si>
  <si>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</si>
  <si>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</si>
  <si>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</si>
  <si>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</si>
  <si>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</si>
  <si>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</si>
  <si>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</si>
  <si>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</si>
  <si>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</si>
  <si>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</si>
  <si>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</si>
  <si>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</si>
  <si>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</si>
  <si>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</si>
  <si>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</si>
  <si>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</si>
  <si>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</si>
  <si>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</si>
  <si>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</si>
  <si>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</si>
  <si>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</si>
  <si>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</si>
  <si>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</si>
  <si>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</si>
  <si>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</si>
  <si>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</si>
  <si>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</si>
  <si>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</si>
  <si>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</si>
  <si>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</si>
  <si>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</si>
  <si>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</si>
  <si>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</si>
  <si>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</si>
  <si>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</si>
  <si>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</si>
  <si>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</si>
  <si>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</si>
  <si>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</si>
  <si>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</si>
  <si>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</si>
  <si>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</si>
  <si>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</si>
  <si>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</si>
  <si>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</si>
  <si>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</si>
  <si>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</si>
  <si>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</si>
  <si>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</si>
  <si>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</si>
  <si>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</si>
  <si>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</si>
  <si>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</si>
  <si>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</si>
  <si>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</si>
  <si>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</si>
  <si>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</si>
  <si>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</si>
  <si>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</si>
  <si>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</si>
  <si>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</si>
  <si>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</si>
  <si>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</si>
  <si>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</si>
  <si>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</si>
  <si>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</si>
  <si>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</si>
  <si>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</si>
  <si>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</si>
  <si>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</si>
  <si>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</si>
  <si>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</si>
  <si>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</si>
  <si>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</si>
  <si>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</si>
  <si>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</si>
  <si>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</si>
  <si>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</si>
  <si>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</si>
  <si>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</si>
  <si>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</si>
  <si>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</si>
  <si>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</si>
  <si>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</si>
  <si>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</si>
  <si>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</si>
  <si>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</si>
  <si>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</si>
  <si>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</si>
  <si>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</si>
  <si>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</si>
  <si>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</si>
  <si>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</si>
  <si>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</si>
  <si>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</si>
  <si>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</si>
  <si>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</si>
  <si>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</si>
  <si>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</si>
  <si>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</si>
  <si>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</si>
  <si>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</si>
  <si>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</si>
  <si>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</si>
  <si>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</si>
  <si>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</si>
  <si>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</si>
  <si>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</si>
  <si>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</si>
  <si>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</si>
  <si>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</si>
  <si>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</si>
  <si>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</si>
  <si>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</si>
  <si>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</si>
  <si>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</si>
  <si>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</si>
  <si>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</si>
  <si>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</si>
  <si>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</si>
  <si>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</si>
  <si>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</si>
  <si>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</si>
  <si>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</si>
  <si>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</si>
  <si>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</si>
  <si>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</si>
  <si>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</si>
  <si>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</si>
  <si>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</si>
  <si>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</si>
  <si>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</si>
  <si>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</si>
  <si>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</si>
  <si>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</si>
  <si>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</si>
  <si>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</si>
  <si>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</si>
  <si>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</si>
  <si>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</si>
  <si>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</si>
  <si>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</si>
  <si>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</si>
  <si>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</si>
  <si>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</si>
  <si>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</si>
  <si>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</si>
  <si>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</si>
  <si>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</si>
  <si>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</si>
  <si>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</si>
  <si>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</si>
  <si>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</si>
  <si>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</si>
  <si>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</si>
  <si>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</si>
  <si>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</si>
  <si>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</si>
  <si>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</si>
  <si>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</si>
  <si>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</si>
  <si>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</si>
  <si>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</si>
  <si>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</si>
  <si>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</si>
  <si>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</si>
  <si>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</si>
  <si>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</si>
  <si>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</si>
  <si>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</si>
  <si>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</si>
  <si>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</si>
  <si>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</si>
  <si>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</si>
  <si>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</si>
  <si>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</si>
  <si>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</si>
  <si>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</si>
  <si>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</si>
  <si>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</si>
  <si>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</si>
  <si>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</si>
  <si>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</si>
  <si>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</si>
  <si>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</si>
  <si>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</si>
  <si>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</si>
  <si>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</si>
  <si>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</si>
  <si>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</si>
  <si>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</si>
  <si>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</si>
  <si>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</si>
  <si>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</si>
  <si>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</si>
  <si>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</si>
  <si>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</si>
  <si>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</si>
  <si>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</si>
  <si>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</si>
  <si>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</si>
  <si>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</si>
  <si>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</si>
  <si>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</si>
  <si>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</si>
  <si>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</si>
  <si>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</si>
  <si>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</si>
  <si>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</si>
  <si>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</si>
  <si>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</si>
  <si>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</si>
  <si>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</si>
  <si>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</si>
  <si>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</si>
  <si>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</si>
  <si>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</si>
  <si>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</si>
  <si>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</si>
  <si>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</si>
  <si>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</si>
  <si>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</si>
  <si>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</si>
  <si>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</si>
  <si>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</si>
  <si>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</si>
  <si>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</si>
  <si>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</si>
  <si>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</si>
  <si>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</si>
  <si>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</si>
  <si>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</si>
  <si>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</si>
  <si>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</si>
  <si>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</si>
  <si>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</si>
  <si>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</si>
  <si>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</si>
  <si>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</si>
  <si>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</si>
  <si>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</si>
  <si>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</si>
  <si>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</si>
  <si>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</si>
  <si>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</si>
  <si>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</si>
  <si>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</si>
  <si>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</si>
  <si>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</si>
  <si>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</si>
  <si>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</si>
  <si>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</si>
  <si>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</si>
  <si>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</si>
  <si>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</si>
  <si>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</si>
  <si>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</si>
  <si>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</si>
  <si>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</si>
  <si>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</si>
  <si>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</si>
  <si>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</si>
  <si>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</si>
  <si>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</si>
  <si>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</si>
  <si>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</si>
  <si>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</si>
  <si>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</si>
  <si>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</si>
  <si>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</si>
  <si>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</si>
  <si>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</si>
  <si>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</si>
  <si>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</si>
  <si>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</si>
  <si>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</si>
  <si>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</si>
  <si>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</si>
  <si>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</si>
  <si>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</si>
  <si>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</si>
  <si>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</si>
  <si>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</si>
  <si>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</si>
  <si>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</si>
  <si>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</si>
  <si>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</si>
  <si>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</si>
  <si>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</si>
  <si>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</si>
  <si>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</si>
  <si>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</si>
  <si>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</si>
  <si>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</si>
  <si>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</si>
  <si>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</si>
  <si>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</si>
  <si>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</si>
  <si>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</si>
  <si>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</si>
  <si>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</si>
  <si>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</si>
  <si>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</si>
  <si>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</si>
  <si>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</si>
  <si>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</si>
  <si>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</si>
  <si>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</si>
  <si>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</si>
  <si>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</si>
  <si>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</si>
  <si>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</si>
  <si>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</si>
  <si>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</si>
  <si>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</si>
  <si>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</si>
  <si>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</si>
  <si>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</si>
  <si>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</si>
  <si>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</si>
  <si>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</si>
  <si>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</si>
  <si>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</si>
  <si>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</si>
  <si>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</si>
  <si>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</si>
  <si>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</si>
  <si>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</si>
  <si>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</si>
  <si>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</si>
  <si>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</si>
  <si>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</si>
  <si>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</si>
  <si>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</si>
  <si>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</si>
  <si>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</si>
  <si>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</si>
  <si>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</si>
  <si>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</si>
  <si>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</si>
  <si>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</si>
  <si>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</si>
  <si>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</si>
  <si>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</si>
  <si>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</si>
  <si>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</si>
  <si>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</si>
  <si>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</si>
  <si>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</si>
  <si>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</si>
  <si>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</si>
  <si>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</si>
  <si>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</si>
  <si>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</si>
  <si>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</si>
  <si>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</si>
  <si>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</si>
  <si>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</si>
  <si>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</si>
  <si>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</si>
  <si>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</si>
  <si>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</si>
  <si>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</si>
  <si>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</si>
  <si>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</si>
  <si>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</si>
  <si>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</si>
  <si>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</si>
  <si>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</si>
  <si>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</si>
  <si>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</si>
  <si>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</si>
  <si>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</si>
  <si>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</si>
  <si>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</si>
  <si>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</si>
  <si>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</si>
  <si>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</si>
  <si>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</si>
  <si>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</si>
  <si>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</si>
  <si>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</si>
  <si>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</si>
  <si>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</si>
  <si>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</si>
  <si>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</si>
  <si>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</si>
  <si>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</si>
  <si>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</si>
  <si>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</si>
  <si>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</si>
  <si>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</si>
  <si>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</si>
  <si>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</si>
  <si>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</si>
  <si>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</si>
  <si>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</si>
  <si>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</si>
  <si>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</si>
  <si>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</si>
  <si>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</si>
  <si>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</si>
  <si>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</si>
  <si>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</si>
  <si>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</si>
  <si>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</si>
  <si>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</si>
  <si>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</si>
  <si>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</si>
  <si>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</si>
  <si>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</si>
  <si>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</si>
  <si>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</si>
  <si>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</si>
  <si>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</si>
  <si>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</si>
  <si>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</si>
  <si>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</si>
  <si>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</si>
  <si>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</si>
  <si>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</si>
  <si>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</si>
  <si>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</si>
  <si>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</si>
  <si>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</si>
  <si>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</si>
  <si>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</si>
  <si>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</si>
  <si>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</si>
  <si>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</si>
  <si>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</si>
  <si>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</si>
  <si>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</si>
  <si>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</si>
  <si>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</si>
  <si>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</si>
  <si>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</si>
  <si>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</si>
  <si>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</si>
  <si>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</si>
  <si>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</si>
  <si>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</si>
  <si>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</si>
  <si>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</si>
  <si>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</si>
  <si>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</si>
  <si>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</si>
  <si>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</si>
  <si>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</si>
  <si>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</si>
  <si>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</si>
  <si>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</si>
  <si>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</si>
  <si>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</si>
  <si>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</si>
  <si>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</si>
  <si>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</si>
  <si>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</si>
  <si>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</si>
  <si>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</si>
  <si>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</si>
  <si>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</si>
  <si>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</si>
  <si>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</si>
  <si>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</si>
  <si>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</si>
  <si>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</si>
  <si>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</si>
  <si>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</si>
  <si>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</si>
  <si>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</si>
  <si>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</si>
  <si>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</si>
  <si>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</si>
  <si>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</si>
  <si>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</si>
  <si>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</si>
  <si>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</si>
  <si>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</si>
  <si>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</si>
  <si>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</si>
  <si>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</si>
  <si>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</si>
  <si>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</si>
  <si>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</si>
  <si>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</si>
  <si>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</si>
  <si>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</si>
  <si>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</si>
  <si>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</si>
  <si>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</si>
  <si>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</si>
  <si>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</si>
  <si>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</si>
  <si>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</si>
  <si>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</si>
  <si>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</si>
  <si>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</si>
  <si>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</si>
  <si>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</si>
  <si>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</si>
  <si>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</si>
  <si>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</si>
  <si>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</si>
  <si>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</si>
  <si>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</si>
  <si>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</si>
  <si>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</si>
  <si>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</si>
  <si>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</si>
  <si>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</si>
  <si>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</si>
  <si>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</si>
  <si>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</si>
  <si>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</si>
  <si>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</si>
  <si>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</si>
  <si>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</si>
  <si>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</si>
  <si>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</si>
  <si>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</si>
  <si>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</si>
  <si>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</si>
  <si>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</si>
  <si>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</si>
  <si>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</si>
  <si>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</si>
  <si>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</si>
  <si>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</si>
  <si>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</si>
  <si>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</si>
  <si>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</si>
  <si>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</si>
  <si>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</si>
  <si>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</si>
  <si>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</si>
  <si>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</si>
  <si>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</si>
  <si>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</si>
  <si>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</si>
  <si>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</si>
  <si>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</si>
  <si>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</si>
  <si>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</si>
  <si>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</si>
  <si>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</si>
  <si>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</si>
  <si>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</si>
  <si>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</si>
  <si>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</si>
  <si>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</si>
  <si>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</si>
  <si>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</si>
  <si>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</si>
  <si>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</si>
  <si>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</si>
  <si>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</si>
  <si>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</si>
  <si>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</si>
  <si>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</si>
  <si>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</si>
  <si>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</si>
  <si>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</si>
  <si>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</si>
  <si>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</si>
  <si>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</si>
  <si>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</si>
  <si>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</si>
  <si>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</si>
  <si>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</si>
  <si>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</si>
  <si>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</si>
  <si>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</si>
  <si>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</si>
  <si>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</si>
  <si>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</si>
  <si>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</si>
  <si>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</si>
  <si>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</si>
  <si>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</si>
  <si>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</si>
  <si>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</si>
  <si>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</si>
  <si>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</si>
  <si>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</si>
  <si>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</si>
  <si>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</si>
  <si>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</si>
  <si>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</si>
  <si>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</si>
  <si>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</si>
  <si>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</si>
  <si>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</si>
  <si>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</si>
  <si>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</si>
  <si>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</si>
  <si>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</si>
  <si>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</si>
  <si>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</si>
  <si>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</si>
  <si>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</si>
  <si>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</si>
  <si>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</si>
  <si>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</si>
  <si>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</si>
  <si>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</si>
  <si>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</si>
  <si>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</si>
  <si>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</si>
  <si>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</si>
  <si>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</si>
  <si>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</si>
  <si>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</si>
  <si>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</si>
  <si>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</si>
  <si>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</si>
  <si>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</si>
  <si>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</si>
  <si>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</si>
  <si>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</si>
  <si>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</si>
  <si>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</si>
  <si>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</si>
  <si>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</si>
  <si>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</si>
  <si>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</si>
  <si>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</si>
  <si>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</si>
  <si>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</si>
  <si>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</si>
  <si>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</si>
  <si>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</si>
  <si>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</si>
  <si>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</si>
  <si>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</si>
  <si>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</si>
  <si>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</si>
  <si>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</si>
  <si>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</si>
  <si>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</si>
  <si>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</si>
  <si>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</si>
  <si>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</si>
  <si>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</si>
  <si>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</si>
  <si>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</si>
  <si>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</si>
  <si>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</si>
  <si>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</si>
  <si>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</si>
  <si>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</si>
  <si>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</si>
  <si>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</si>
  <si>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</si>
  <si>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</si>
  <si>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</si>
  <si>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</si>
  <si>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</si>
  <si>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</si>
  <si>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</si>
  <si>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</si>
  <si>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</si>
  <si>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</si>
  <si>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</si>
  <si>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</si>
  <si>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</si>
  <si>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</si>
  <si>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</si>
  <si>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</si>
  <si>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</si>
  <si>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</si>
  <si>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</si>
  <si>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</si>
  <si>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</si>
  <si>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</si>
  <si>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</si>
  <si>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</si>
  <si>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</si>
  <si>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</si>
  <si>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</si>
  <si>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</si>
  <si>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</si>
  <si>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</si>
  <si>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</si>
  <si>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</si>
  <si>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</si>
  <si>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</si>
  <si>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</si>
  <si>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</si>
  <si>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</si>
  <si>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</si>
  <si>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</si>
  <si>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</si>
  <si>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</si>
  <si>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</si>
  <si>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</si>
  <si>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</si>
  <si>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</si>
  <si>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</si>
  <si>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</si>
  <si>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</si>
  <si>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</si>
  <si>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</si>
  <si>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</si>
  <si>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</si>
  <si>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</si>
  <si>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</si>
  <si>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</si>
  <si>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</si>
  <si>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</si>
  <si>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</si>
  <si>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</si>
  <si>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</si>
  <si>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</si>
  <si>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</si>
  <si>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</si>
  <si>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</si>
  <si>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</si>
  <si>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</si>
  <si>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</si>
  <si>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</si>
  <si>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</si>
  <si>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</si>
  <si>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</si>
  <si>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</si>
  <si>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</si>
  <si>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</si>
  <si>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</si>
  <si>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</si>
  <si>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</si>
  <si>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</si>
  <si>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</si>
  <si>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</si>
  <si>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</si>
  <si>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</si>
  <si>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</si>
  <si>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</si>
  <si>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</si>
  <si>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</si>
  <si>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</si>
  <si>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</si>
  <si>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</si>
  <si>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</si>
  <si>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</si>
  <si>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</si>
  <si>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</si>
  <si>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</si>
  <si>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</si>
  <si>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</si>
  <si>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</si>
  <si>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</si>
  <si>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</si>
  <si>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</si>
  <si>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</si>
  <si>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</si>
  <si>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</si>
  <si>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</si>
  <si>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</si>
  <si>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</si>
  <si>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</si>
  <si>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</si>
  <si>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</si>
  <si>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</si>
  <si>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</si>
  <si>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</si>
  <si>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</si>
  <si>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</si>
  <si>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</si>
  <si>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</si>
  <si>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</si>
  <si>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</si>
  <si>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</si>
  <si>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</si>
  <si>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</si>
  <si>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</si>
  <si>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</si>
  <si>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</si>
  <si>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</si>
  <si>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</si>
  <si>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</si>
  <si>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</si>
  <si>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</si>
  <si>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</si>
  <si>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</si>
  <si>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</si>
  <si>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</si>
  <si>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</si>
  <si>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</si>
  <si>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</si>
  <si>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</si>
  <si>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</si>
  <si>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</si>
  <si>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</si>
  <si>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</si>
  <si>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</si>
  <si>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</si>
  <si>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</si>
  <si>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</si>
  <si>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</si>
  <si>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</si>
  <si>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</si>
  <si>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</si>
  <si>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</si>
  <si>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</si>
  <si>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</si>
  <si>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</si>
  <si>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</si>
  <si>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</si>
  <si>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</si>
  <si>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</si>
  <si>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</si>
  <si>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</si>
  <si>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</si>
  <si>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</si>
  <si>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</si>
  <si>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</si>
  <si>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</si>
  <si>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</si>
  <si>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</si>
  <si>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</si>
  <si>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</si>
  <si>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</si>
  <si>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</si>
  <si>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</si>
  <si>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</si>
  <si>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</si>
  <si>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</si>
  <si>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</si>
  <si>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</si>
  <si>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</si>
  <si>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</si>
  <si>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</si>
  <si>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</si>
  <si>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</si>
  <si>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</si>
  <si>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</si>
  <si>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</si>
  <si>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</si>
  <si>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</si>
  <si>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</si>
  <si>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</si>
  <si>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</si>
  <si>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</si>
  <si>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</si>
  <si>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</si>
  <si>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</si>
  <si>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</si>
  <si>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</si>
  <si>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</si>
  <si>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</si>
  <si>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</si>
  <si>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</si>
  <si>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</si>
  <si>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</si>
  <si>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</si>
  <si>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</si>
  <si>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</si>
  <si>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</si>
  <si>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</si>
  <si>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</si>
  <si>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</si>
  <si>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</si>
  <si>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</si>
  <si>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</si>
  <si>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</si>
  <si>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</si>
  <si>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</si>
  <si>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</si>
  <si>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</si>
  <si>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</si>
  <si>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</si>
  <si>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</si>
  <si>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</si>
  <si>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</si>
  <si>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</si>
  <si>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</si>
  <si>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</si>
  <si>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</si>
  <si>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</si>
  <si>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</si>
  <si>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</si>
  <si>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</si>
  <si>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</si>
  <si>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</si>
  <si>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</si>
  <si>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</si>
  <si>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</si>
  <si>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</si>
  <si>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</si>
  <si>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</si>
  <si>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</si>
  <si>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</si>
  <si>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</si>
  <si>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</si>
  <si>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</si>
  <si>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</si>
  <si>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</si>
  <si>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</si>
  <si>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</si>
  <si>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</si>
  <si>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</si>
  <si>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</si>
  <si>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</si>
  <si>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</si>
  <si>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</si>
  <si>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</si>
  <si>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</si>
  <si>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</si>
  <si>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</si>
  <si>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</si>
  <si>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</si>
  <si>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</si>
  <si>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</si>
  <si>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</si>
  <si>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</si>
  <si>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</si>
  <si>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</si>
  <si>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</si>
  <si>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</si>
  <si>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</si>
  <si>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</si>
  <si>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</si>
  <si>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</si>
  <si>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</si>
  <si>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</si>
  <si>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</si>
  <si>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</si>
  <si>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</si>
  <si>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</si>
  <si>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</si>
  <si>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</si>
  <si>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</si>
  <si>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</si>
  <si>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</si>
  <si>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</si>
  <si>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</si>
  <si>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</si>
  <si>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</si>
  <si>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</si>
  <si>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</si>
  <si>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</si>
  <si>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</si>
  <si>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</si>
  <si>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</si>
  <si>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</si>
  <si>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</si>
  <si>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</si>
  <si>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</si>
  <si>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</si>
  <si>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</si>
  <si>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</si>
  <si>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</si>
  <si>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</si>
  <si>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</si>
  <si>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</si>
  <si>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</si>
  <si>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</si>
  <si>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</si>
  <si>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</si>
  <si>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</si>
  <si>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</si>
  <si>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</si>
  <si>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</si>
  <si>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</si>
  <si>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</si>
  <si>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</si>
  <si>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</si>
  <si>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</si>
  <si>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</si>
  <si>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</si>
  <si>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</si>
  <si>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</si>
  <si>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</si>
  <si>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</si>
  <si>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</si>
  <si>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</si>
  <si>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</si>
  <si>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</si>
  <si>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</si>
  <si>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</si>
  <si>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</si>
  <si>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</si>
  <si>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</si>
  <si>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</si>
  <si>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</si>
  <si>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</si>
  <si>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</si>
  <si>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</si>
  <si>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</si>
  <si>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</si>
  <si>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</si>
  <si>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</si>
  <si>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</si>
  <si>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</si>
  <si>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</si>
  <si>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</si>
  <si>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</si>
  <si>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</si>
  <si>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</si>
  <si>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</si>
  <si>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</si>
  <si>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</si>
  <si>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</si>
  <si>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</si>
  <si>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</si>
  <si>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</si>
  <si>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</si>
  <si>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</si>
  <si>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</si>
  <si>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</si>
  <si>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</si>
  <si>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</si>
  <si>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</si>
  <si>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</si>
  <si>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</si>
  <si>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</si>
  <si>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</si>
  <si>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</si>
  <si>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</si>
  <si>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</si>
  <si>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</si>
  <si>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</si>
  <si>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</si>
  <si>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</si>
  <si>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</si>
  <si>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</si>
  <si>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</si>
  <si>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</si>
  <si>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</si>
  <si>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</si>
  <si>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</si>
  <si>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</si>
  <si>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</si>
  <si>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</si>
  <si>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</si>
  <si>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</si>
  <si>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</si>
  <si>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</si>
  <si>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</si>
  <si>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</si>
  <si>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</si>
  <si>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</si>
  <si>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</si>
  <si>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</si>
  <si>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</si>
  <si>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</si>
  <si>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</si>
  <si>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</si>
  <si>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</si>
  <si>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</si>
  <si>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</si>
  <si>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</si>
  <si>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</si>
  <si>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</si>
  <si>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</si>
  <si>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</si>
  <si>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</si>
  <si>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</si>
  <si>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</si>
  <si>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</si>
  <si>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</si>
  <si>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</si>
  <si>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</si>
  <si>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</si>
  <si>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</si>
  <si>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</si>
  <si>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</si>
  <si>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</si>
  <si>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</si>
  <si>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</si>
  <si>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</si>
  <si>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</si>
  <si>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</si>
  <si>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</si>
  <si>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</si>
  <si>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</si>
  <si>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</si>
  <si>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</si>
  <si>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</si>
  <si>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</si>
  <si>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</si>
  <si>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</si>
  <si>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</si>
  <si>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</si>
  <si>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</si>
  <si>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</si>
  <si>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</si>
  <si>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</si>
  <si>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</si>
  <si>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</si>
  <si>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</si>
  <si>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</si>
  <si>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</si>
  <si>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</si>
  <si>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</si>
  <si>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</si>
  <si>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</si>
  <si>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</si>
  <si>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</si>
  <si>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</si>
  <si>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</si>
  <si>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</si>
  <si>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</si>
  <si>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</si>
  <si>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</si>
  <si>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</si>
  <si>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</si>
  <si>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</si>
  <si>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</si>
  <si>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</si>
  <si>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</si>
  <si>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</si>
  <si>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</si>
  <si>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</si>
  <si>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</si>
  <si>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</si>
  <si>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</si>
  <si>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</si>
  <si>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</si>
  <si>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</si>
  <si>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</si>
  <si>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</si>
  <si>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</si>
  <si>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</si>
  <si>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</si>
  <si>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</si>
  <si>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</si>
  <si>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</si>
  <si>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</si>
  <si>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</si>
  <si>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</si>
  <si>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</si>
  <si>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</si>
  <si>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</si>
  <si>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Anaheim Automation, Inc.</t>
  </si>
  <si>
    <t>Motion Control</t>
  </si>
  <si>
    <t>33-0930306</t>
  </si>
  <si>
    <t>4985 E. Landon Drive, Anaheim, CA 92807</t>
  </si>
  <si>
    <t>Michael Kirby</t>
  </si>
  <si>
    <t>mkirby@anaheimautomation.com</t>
  </si>
  <si>
    <t>(714)992-6990 ext 239</t>
  </si>
  <si>
    <t>Quality Manager</t>
  </si>
  <si>
    <t>云南锡业股份有限公司冶炼分公司</t>
  </si>
  <si>
    <r>
      <rPr>
        <sz val="10"/>
        <rFont val="宋体"/>
        <family val="3"/>
        <charset val="134"/>
      </rPr>
      <t>冶炼路</t>
    </r>
    <r>
      <rPr>
        <sz val="10"/>
        <rFont val="Verdana"/>
        <family val="2"/>
      </rPr>
      <t>1</t>
    </r>
    <r>
      <rPr>
        <sz val="10"/>
        <rFont val="宋体"/>
        <family val="3"/>
        <charset val="134"/>
      </rPr>
      <t>号</t>
    </r>
  </si>
  <si>
    <t>曹经理</t>
  </si>
  <si>
    <t>ytszjx@126.com</t>
  </si>
  <si>
    <t>Kobe</t>
  </si>
  <si>
    <t>CID002519</t>
  </si>
  <si>
    <t>Henan Yuguang Gold &amp; Lead Co., Ltd.</t>
  </si>
  <si>
    <t>Shanghai Gold Exchange</t>
  </si>
  <si>
    <t/>
  </si>
  <si>
    <t>Uttarakhand</t>
  </si>
  <si>
    <t>CID002214</t>
  </si>
  <si>
    <t>Zhongkuang Gold Industry Co., Ltd.</t>
  </si>
  <si>
    <t>CID001508</t>
  </si>
  <si>
    <t>QuantumClean</t>
  </si>
  <si>
    <t>Carrollton</t>
  </si>
  <si>
    <t>Yecheng City</t>
  </si>
  <si>
    <t>Alpha</t>
  </si>
  <si>
    <t>CID002570</t>
  </si>
  <si>
    <t>CV Ayi Jaya</t>
  </si>
  <si>
    <t>CID002455</t>
  </si>
  <si>
    <t>CV Venus Inti Perkasa</t>
  </si>
  <si>
    <t>CID003831</t>
  </si>
  <si>
    <t>DS Myanmar</t>
  </si>
  <si>
    <t>Bairro Guarapiranga</t>
  </si>
  <si>
    <t>CID000309</t>
  </si>
  <si>
    <t>PT Aries Kencana Sejahtera</t>
  </si>
  <si>
    <t>Pemali</t>
  </si>
  <si>
    <t>CID001399</t>
  </si>
  <si>
    <t>PT Artha Cipta Langgeng</t>
  </si>
  <si>
    <t>CID001402</t>
  </si>
  <si>
    <t>PT Babel Inti Perkasa</t>
  </si>
  <si>
    <t>Lintang</t>
  </si>
  <si>
    <t>CID001406</t>
  </si>
  <si>
    <t>PT Babel Surya Alam Lestari</t>
  </si>
  <si>
    <t>Badau</t>
  </si>
  <si>
    <t>CID003205</t>
  </si>
  <si>
    <t>PT Bangka Serumpun</t>
  </si>
  <si>
    <t>CID001419</t>
  </si>
  <si>
    <t>PT Bangka Tin Industry</t>
  </si>
  <si>
    <t>Kabupaten Bangka</t>
  </si>
  <si>
    <t>CID001421</t>
  </si>
  <si>
    <t>PT Belitung Industri Sejahtera</t>
  </si>
  <si>
    <t>Belitung</t>
  </si>
  <si>
    <t>CID001428</t>
  </si>
  <si>
    <t>PT Bukit Timah</t>
  </si>
  <si>
    <t>CID002835</t>
  </si>
  <si>
    <t>PT Menara Cipta Mulia</t>
  </si>
  <si>
    <t>Mentawak</t>
  </si>
  <si>
    <t>CID001457</t>
  </si>
  <si>
    <t>PT Panca Mega Persada</t>
  </si>
  <si>
    <t>CID003381</t>
  </si>
  <si>
    <t>PT Rajawali Rimba Perkasa</t>
  </si>
  <si>
    <t>Tukak Sadai</t>
  </si>
  <si>
    <t>CID001460</t>
  </si>
  <si>
    <t>PT Refined Bangka Tin</t>
  </si>
  <si>
    <t>CID001463</t>
  </si>
  <si>
    <t>PT Sariwiguna Binasentosa</t>
  </si>
  <si>
    <t>CID001468</t>
  </si>
  <si>
    <t>PT Stanindo Inti Perkasa</t>
  </si>
  <si>
    <t>CID002816</t>
  </si>
  <si>
    <t>PT Sukses Inti Makmur (SIM)</t>
  </si>
  <si>
    <t>CID001486</t>
  </si>
  <si>
    <t>PT Timah Nusantara</t>
  </si>
  <si>
    <t>Tempilang</t>
  </si>
  <si>
    <t>CID001490</t>
  </si>
  <si>
    <t>PT Tinindo Inter Nusa</t>
  </si>
  <si>
    <t>CID002478</t>
  </si>
  <si>
    <t>PT Tirus Putra Mandiri</t>
  </si>
  <si>
    <t>Bogor</t>
  </si>
  <si>
    <t>CID001493</t>
  </si>
  <si>
    <t>PT Tommy Utama</t>
  </si>
  <si>
    <t>Sumping Desa Batu Peyu</t>
  </si>
  <si>
    <t>CID000766</t>
  </si>
  <si>
    <t>Kenee Mining Corporation Vietnam</t>
  </si>
  <si>
    <t>100%</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</si>
</sst>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99" fillId="0" borderId="48" xfId="0" applyFont="1" applyFill="1"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0" borderId="19" xfId="0" applyFont="1" applyFill="1" applyBorder="1" applyAlignment="1" applyProtection="1">
      <alignment wrapText="1"/>
      <protection locked="0"/>
    </xf>
    <xf numFmtId="0" fontId="8" fillId="0" borderId="19" xfId="487" applyFont="1" applyBorder="1" applyAlignment="1" applyProtection="1">
      <alignment wrapText="1"/>
      <protection locked="0"/>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0" fillId="0" borderId="48"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wrapText="1"/>
      <protection locked="0" hidden="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lignment horizontal="center"/>
      <protection locked="0"/>
    </xf>
    <xf numFmtId="0" fontId="45"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1">
    <dxf>
      <fill>
        <patternFill patternType="solid">
          <bgColor rgb="FFFF0000"/>
        </patternFill>
      </fill>
    </dxf>
    <dxf>
      <fill>
        <patternFill>
          <bgColor rgb="FFFF00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bgColor rgb="FFFF0000"/>
        </patternFill>
      </fill>
    </dxf>
    <dxf>
      <font>
        <color auto="1"/>
      </font>
      <fill>
        <patternFill patternType="solid">
          <bgColor indexed="10"/>
        </patternFill>
      </fill>
    </dxf>
    <dxf>
      <fill>
        <patternFill patternType="solid">
          <bgColor rgb="FFFFFF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xuejingyan.ma\Desktop\CMRT_10-30Templa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ytszjx@126.com"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75">
      <c r="A4" s="313"/>
      <c r="B4" s="30" t="s">
        <v>820</v>
      </c>
      <c r="C4" s="6"/>
      <c r="D4" s="177"/>
      <c r="E4" s="3"/>
      <c r="F4" s="6"/>
      <c r="G4" s="25"/>
    </row>
    <row r="5" spans="1:7">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33.75">
      <c r="A13" s="313"/>
      <c r="B13" s="2">
        <v>1</v>
      </c>
      <c r="C13" s="27" t="s">
        <v>1057</v>
      </c>
      <c r="D13" s="28" t="s">
        <v>847</v>
      </c>
      <c r="E13" s="163" t="s">
        <v>824</v>
      </c>
      <c r="F13" s="163"/>
      <c r="G13" s="25"/>
    </row>
    <row r="14" spans="1:7" ht="33.75">
      <c r="A14" s="313"/>
      <c r="B14" s="2">
        <v>2</v>
      </c>
      <c r="C14" s="27" t="s">
        <v>1057</v>
      </c>
      <c r="D14" s="28" t="s">
        <v>994</v>
      </c>
      <c r="E14" s="163" t="s">
        <v>515</v>
      </c>
      <c r="F14" s="163" t="s">
        <v>516</v>
      </c>
      <c r="G14" s="25"/>
    </row>
    <row r="15" spans="1:7" ht="89.1" customHeight="1">
      <c r="A15" s="313"/>
      <c r="B15" s="319">
        <v>2.0099999999999998</v>
      </c>
      <c r="C15" s="310" t="s">
        <v>1057</v>
      </c>
      <c r="D15" s="322" t="s">
        <v>2198</v>
      </c>
      <c r="E15" s="164" t="s">
        <v>597</v>
      </c>
      <c r="F15" s="164" t="s">
        <v>600</v>
      </c>
      <c r="G15" s="25"/>
    </row>
    <row r="16" spans="1:7" ht="99" customHeight="1">
      <c r="A16" s="313"/>
      <c r="B16" s="320"/>
      <c r="C16" s="311"/>
      <c r="D16" s="323"/>
      <c r="E16" s="165"/>
      <c r="F16" s="165" t="s">
        <v>598</v>
      </c>
      <c r="G16" s="25"/>
    </row>
    <row r="17" spans="1:7" ht="63" customHeight="1">
      <c r="A17" s="313"/>
      <c r="B17" s="321"/>
      <c r="C17" s="312"/>
      <c r="D17" s="324"/>
      <c r="E17" s="27"/>
      <c r="F17" s="27" t="s">
        <v>599</v>
      </c>
      <c r="G17" s="25"/>
    </row>
    <row r="18" spans="1:7" ht="117" customHeight="1">
      <c r="A18" s="313"/>
      <c r="B18" s="319">
        <v>2.02</v>
      </c>
      <c r="C18" s="310" t="s">
        <v>1057</v>
      </c>
      <c r="D18" s="322" t="s">
        <v>2199</v>
      </c>
      <c r="E18" s="164" t="s">
        <v>426</v>
      </c>
      <c r="F18" s="164" t="s">
        <v>510</v>
      </c>
      <c r="G18" s="25"/>
    </row>
    <row r="19" spans="1:7" ht="71.099999999999994" customHeight="1">
      <c r="A19" s="313"/>
      <c r="B19" s="320"/>
      <c r="C19" s="311"/>
      <c r="D19" s="323"/>
      <c r="E19" s="165" t="s">
        <v>514</v>
      </c>
      <c r="F19" s="165" t="s">
        <v>427</v>
      </c>
      <c r="G19" s="25"/>
    </row>
    <row r="20" spans="1:7" ht="90.75" customHeight="1">
      <c r="A20" s="313"/>
      <c r="B20" s="320"/>
      <c r="C20" s="311"/>
      <c r="D20" s="323"/>
      <c r="E20" s="165"/>
      <c r="F20" s="165" t="s">
        <v>602</v>
      </c>
      <c r="G20" s="25"/>
    </row>
    <row r="21" spans="1:7" ht="74.25" customHeight="1">
      <c r="A21" s="313"/>
      <c r="B21" s="321"/>
      <c r="C21" s="312"/>
      <c r="D21" s="324"/>
      <c r="E21" s="27"/>
      <c r="F21" s="27" t="s">
        <v>601</v>
      </c>
      <c r="G21" s="25"/>
    </row>
    <row r="22" spans="1:7" ht="90" customHeight="1">
      <c r="A22" s="313"/>
      <c r="B22" s="304">
        <v>2.0299999999999998</v>
      </c>
      <c r="C22" s="304" t="s">
        <v>794</v>
      </c>
      <c r="D22" s="307" t="s">
        <v>2200</v>
      </c>
      <c r="E22" s="310" t="s">
        <v>424</v>
      </c>
      <c r="F22" s="164" t="s">
        <v>447</v>
      </c>
      <c r="G22" s="25"/>
    </row>
    <row r="23" spans="1:7" ht="109.5" customHeight="1">
      <c r="A23" s="313"/>
      <c r="B23" s="305"/>
      <c r="C23" s="305"/>
      <c r="D23" s="308"/>
      <c r="E23" s="311"/>
      <c r="F23" s="165" t="s">
        <v>795</v>
      </c>
      <c r="G23" s="25"/>
    </row>
    <row r="24" spans="1:7" ht="74.25" customHeight="1">
      <c r="A24" s="313"/>
      <c r="B24" s="306"/>
      <c r="C24" s="306"/>
      <c r="D24" s="309"/>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01">
        <v>3</v>
      </c>
      <c r="C26" s="319" t="s">
        <v>66</v>
      </c>
      <c r="D26" s="322" t="s">
        <v>2202</v>
      </c>
      <c r="E26" s="310" t="s">
        <v>0</v>
      </c>
      <c r="F26" s="164" t="s">
        <v>60</v>
      </c>
      <c r="G26" s="25"/>
    </row>
    <row r="27" spans="1:7" ht="90" customHeight="1">
      <c r="A27" s="313"/>
      <c r="B27" s="302"/>
      <c r="C27" s="320"/>
      <c r="D27" s="323"/>
      <c r="E27" s="311"/>
      <c r="F27" s="165" t="s">
        <v>55</v>
      </c>
      <c r="G27" s="25"/>
    </row>
    <row r="28" spans="1:7" ht="19.350000000000001" customHeight="1">
      <c r="A28" s="313"/>
      <c r="B28" s="302"/>
      <c r="C28" s="320"/>
      <c r="D28" s="323"/>
      <c r="E28" s="311"/>
      <c r="F28" s="165" t="s">
        <v>56</v>
      </c>
      <c r="G28" s="25"/>
    </row>
    <row r="29" spans="1:7" ht="74.45" customHeight="1">
      <c r="A29" s="313"/>
      <c r="B29" s="302"/>
      <c r="C29" s="320"/>
      <c r="D29" s="323"/>
      <c r="E29" s="311"/>
      <c r="F29" s="165" t="s">
        <v>57</v>
      </c>
      <c r="G29" s="25"/>
    </row>
    <row r="30" spans="1:7" ht="62.45" customHeight="1">
      <c r="A30" s="313"/>
      <c r="B30" s="302"/>
      <c r="C30" s="320"/>
      <c r="D30" s="323"/>
      <c r="E30" s="311"/>
      <c r="F30" s="165" t="s">
        <v>58</v>
      </c>
      <c r="G30" s="25"/>
    </row>
    <row r="31" spans="1:7" ht="81" customHeight="1">
      <c r="A31" s="313"/>
      <c r="B31" s="302"/>
      <c r="C31" s="320"/>
      <c r="D31" s="323"/>
      <c r="E31" s="311"/>
      <c r="F31" s="165" t="s">
        <v>59</v>
      </c>
      <c r="G31" s="25"/>
    </row>
    <row r="32" spans="1:7" ht="48.75" customHeight="1">
      <c r="A32" s="313"/>
      <c r="B32" s="302"/>
      <c r="C32" s="320"/>
      <c r="D32" s="323"/>
      <c r="E32" s="311"/>
      <c r="F32" s="165" t="s">
        <v>62</v>
      </c>
      <c r="G32" s="25"/>
    </row>
    <row r="33" spans="1:7" ht="98.45" customHeight="1">
      <c r="A33" s="313"/>
      <c r="B33" s="302"/>
      <c r="C33" s="320"/>
      <c r="D33" s="323"/>
      <c r="E33" s="311"/>
      <c r="F33" s="165" t="s">
        <v>61</v>
      </c>
      <c r="G33" s="25"/>
    </row>
    <row r="34" spans="1:7" ht="89.1" customHeight="1">
      <c r="A34" s="313"/>
      <c r="B34" s="302"/>
      <c r="C34" s="320"/>
      <c r="D34" s="323"/>
      <c r="E34" s="311"/>
      <c r="F34" s="165" t="s">
        <v>63</v>
      </c>
      <c r="G34" s="25"/>
    </row>
    <row r="35" spans="1:7" ht="29.1" customHeight="1">
      <c r="A35" s="313"/>
      <c r="B35" s="302"/>
      <c r="C35" s="320"/>
      <c r="D35" s="323"/>
      <c r="E35" s="311"/>
      <c r="F35" s="165" t="s">
        <v>64</v>
      </c>
      <c r="G35" s="25"/>
    </row>
    <row r="36" spans="1:7" ht="126.75">
      <c r="A36" s="313"/>
      <c r="B36" s="303"/>
      <c r="C36" s="321"/>
      <c r="D36" s="324"/>
      <c r="E36" s="312"/>
      <c r="F36" s="166" t="s">
        <v>65</v>
      </c>
      <c r="G36" s="25"/>
    </row>
    <row r="37" spans="1:7" ht="112.5">
      <c r="A37" s="313"/>
      <c r="B37" s="141">
        <v>3.01</v>
      </c>
      <c r="C37" s="142" t="s">
        <v>66</v>
      </c>
      <c r="D37" s="28" t="s">
        <v>2203</v>
      </c>
      <c r="E37" s="167" t="s">
        <v>1294</v>
      </c>
      <c r="F37" s="168" t="s">
        <v>1396</v>
      </c>
      <c r="G37" s="25"/>
    </row>
    <row r="38" spans="1:7" ht="101.25">
      <c r="A38" s="313"/>
      <c r="B38" s="141">
        <v>3.02</v>
      </c>
      <c r="C38" s="142" t="s">
        <v>1326</v>
      </c>
      <c r="D38" s="28" t="s">
        <v>2204</v>
      </c>
      <c r="E38" s="167" t="s">
        <v>1341</v>
      </c>
      <c r="F38" s="168" t="s">
        <v>1397</v>
      </c>
      <c r="G38" s="25"/>
    </row>
    <row r="39" spans="1:7" ht="101.25">
      <c r="A39" s="313"/>
      <c r="B39" s="150">
        <v>4</v>
      </c>
      <c r="C39" s="149" t="s">
        <v>1492</v>
      </c>
      <c r="D39" s="28" t="s">
        <v>2205</v>
      </c>
      <c r="E39" s="27" t="s">
        <v>2151</v>
      </c>
      <c r="F39" s="27" t="s">
        <v>1493</v>
      </c>
      <c r="G39" s="25"/>
    </row>
    <row r="40" spans="1:7" ht="56.25">
      <c r="A40" s="313"/>
      <c r="B40" s="141">
        <v>4.01</v>
      </c>
      <c r="C40" s="149" t="s">
        <v>1492</v>
      </c>
      <c r="D40" s="28" t="s">
        <v>2207</v>
      </c>
      <c r="E40" s="27" t="s">
        <v>2163</v>
      </c>
      <c r="F40" s="27" t="s">
        <v>2167</v>
      </c>
      <c r="G40" s="25"/>
    </row>
    <row r="41" spans="1:7" ht="56.25">
      <c r="A41" s="313"/>
      <c r="B41" s="141" t="s">
        <v>2194</v>
      </c>
      <c r="C41" s="149" t="s">
        <v>1492</v>
      </c>
      <c r="D41" s="28" t="s">
        <v>2206</v>
      </c>
      <c r="E41" s="27" t="s">
        <v>2197</v>
      </c>
      <c r="F41" s="27" t="s">
        <v>2195</v>
      </c>
      <c r="G41" s="25"/>
    </row>
    <row r="42" spans="1:7" ht="56.25">
      <c r="A42" s="313"/>
      <c r="B42" s="141" t="s">
        <v>2228</v>
      </c>
      <c r="C42" s="149" t="s">
        <v>1492</v>
      </c>
      <c r="D42" s="28" t="s">
        <v>2233</v>
      </c>
      <c r="E42" s="27" t="s">
        <v>2196</v>
      </c>
      <c r="F42" s="27" t="s">
        <v>2229</v>
      </c>
      <c r="G42" s="25"/>
    </row>
    <row r="43" spans="1:7" ht="123.75">
      <c r="A43" s="313"/>
      <c r="B43" s="160">
        <v>4.0999999999999996</v>
      </c>
      <c r="C43" s="149" t="s">
        <v>2232</v>
      </c>
      <c r="D43" s="161">
        <v>42867</v>
      </c>
      <c r="E43" s="169" t="s">
        <v>2235</v>
      </c>
      <c r="F43" s="27" t="s">
        <v>2234</v>
      </c>
      <c r="G43" s="25"/>
    </row>
    <row r="44" spans="1:7" ht="78.75">
      <c r="A44" s="313"/>
      <c r="B44" s="160">
        <v>4.2</v>
      </c>
      <c r="C44" s="149" t="s">
        <v>2232</v>
      </c>
      <c r="D44" s="161">
        <v>42704</v>
      </c>
      <c r="E44" s="169" t="s">
        <v>2431</v>
      </c>
      <c r="F44" s="27" t="s">
        <v>2406</v>
      </c>
      <c r="G44" s="25"/>
    </row>
    <row r="45" spans="1:7" ht="157.5">
      <c r="A45" s="313"/>
      <c r="B45" s="202">
        <v>5</v>
      </c>
      <c r="C45" s="149" t="s">
        <v>2232</v>
      </c>
      <c r="D45" s="161">
        <v>42867</v>
      </c>
      <c r="E45" s="169" t="s">
        <v>12652</v>
      </c>
      <c r="F45" s="27" t="s">
        <v>12374</v>
      </c>
      <c r="G45" s="25"/>
    </row>
    <row r="46" spans="1:7" ht="45">
      <c r="A46" s="313"/>
      <c r="B46" s="160">
        <v>5.01</v>
      </c>
      <c r="C46" s="149" t="s">
        <v>2232</v>
      </c>
      <c r="D46" s="161">
        <v>42907</v>
      </c>
      <c r="E46" s="169" t="s">
        <v>15329</v>
      </c>
      <c r="F46" s="27" t="s">
        <v>12374</v>
      </c>
      <c r="G46" s="25"/>
    </row>
    <row r="47" spans="1:7" ht="67.5">
      <c r="A47" s="313"/>
      <c r="B47" s="160">
        <v>5.0999999999999996</v>
      </c>
      <c r="C47" s="149" t="s">
        <v>2232</v>
      </c>
      <c r="D47" s="161">
        <v>43070</v>
      </c>
      <c r="E47" s="169" t="s">
        <v>12862</v>
      </c>
      <c r="F47" s="27" t="s">
        <v>12863</v>
      </c>
      <c r="G47" s="25"/>
    </row>
    <row r="48" spans="1:7" ht="56.25">
      <c r="A48" s="313"/>
      <c r="B48" s="160">
        <v>5.1100000000000003</v>
      </c>
      <c r="C48" s="149" t="s">
        <v>13097</v>
      </c>
      <c r="D48" s="161">
        <v>43217</v>
      </c>
      <c r="E48" s="169" t="s">
        <v>13199</v>
      </c>
      <c r="F48" s="27" t="s">
        <v>13124</v>
      </c>
      <c r="G48" s="25"/>
    </row>
    <row r="49" spans="1:7" ht="56.25">
      <c r="A49" s="313"/>
      <c r="B49" s="160">
        <v>5.12</v>
      </c>
      <c r="C49" s="149" t="s">
        <v>13097</v>
      </c>
      <c r="D49" s="161">
        <v>43581</v>
      </c>
      <c r="E49" s="169" t="s">
        <v>13199</v>
      </c>
      <c r="F49" s="27" t="s">
        <v>13741</v>
      </c>
      <c r="G49" s="25"/>
    </row>
    <row r="50" spans="1:7" ht="78.75">
      <c r="A50" s="313"/>
      <c r="B50" s="202">
        <v>6</v>
      </c>
      <c r="C50" s="149" t="s">
        <v>13097</v>
      </c>
      <c r="D50" s="161">
        <v>43964</v>
      </c>
      <c r="E50" s="169" t="s">
        <v>13953</v>
      </c>
      <c r="F50" s="27" t="s">
        <v>13744</v>
      </c>
      <c r="G50" s="25"/>
    </row>
    <row r="51" spans="1:7" ht="45">
      <c r="A51" s="313"/>
      <c r="B51" s="160">
        <v>6.01</v>
      </c>
      <c r="C51" s="149" t="s">
        <v>13097</v>
      </c>
      <c r="D51" s="161">
        <v>43970</v>
      </c>
      <c r="E51" s="169" t="s">
        <v>15330</v>
      </c>
      <c r="F51" s="169" t="s">
        <v>13744</v>
      </c>
      <c r="G51" s="25"/>
    </row>
    <row r="52" spans="1:7" ht="45">
      <c r="A52" s="313"/>
      <c r="B52" s="160">
        <v>6.1</v>
      </c>
      <c r="C52" s="149" t="s">
        <v>13097</v>
      </c>
      <c r="D52" s="161">
        <v>44314</v>
      </c>
      <c r="E52" s="169" t="s">
        <v>15323</v>
      </c>
      <c r="F52" s="169" t="s">
        <v>14913</v>
      </c>
      <c r="G52" s="25"/>
    </row>
    <row r="53" spans="1:7" ht="45">
      <c r="A53" s="313"/>
      <c r="B53" s="160">
        <v>6.2</v>
      </c>
      <c r="C53" s="149" t="s">
        <v>13097</v>
      </c>
      <c r="D53" s="161">
        <v>44678</v>
      </c>
      <c r="E53" s="169" t="s">
        <v>15323</v>
      </c>
      <c r="F53" s="169" t="s">
        <v>15322</v>
      </c>
      <c r="G53" s="25"/>
    </row>
    <row r="54" spans="1:7" ht="45">
      <c r="A54" s="313"/>
      <c r="B54" s="160">
        <v>6.21</v>
      </c>
      <c r="C54" s="149" t="s">
        <v>13097</v>
      </c>
      <c r="D54" s="161">
        <v>44687</v>
      </c>
      <c r="E54" s="169" t="s">
        <v>15331</v>
      </c>
      <c r="F54" s="169" t="s">
        <v>15322</v>
      </c>
      <c r="G54" s="25"/>
    </row>
    <row r="55" spans="1:7" ht="45">
      <c r="A55" s="313"/>
      <c r="B55" s="160">
        <v>6.22</v>
      </c>
      <c r="C55" s="149" t="s">
        <v>13097</v>
      </c>
      <c r="D55" s="275">
        <v>44692</v>
      </c>
      <c r="E55" s="169" t="s">
        <v>15330</v>
      </c>
      <c r="F55" s="169" t="s">
        <v>15322</v>
      </c>
      <c r="G55" s="25"/>
    </row>
    <row r="56" spans="1:7" ht="56.25">
      <c r="A56" s="313"/>
      <c r="B56" s="202">
        <v>6.3</v>
      </c>
      <c r="C56" s="149" t="s">
        <v>13097</v>
      </c>
      <c r="D56" s="275">
        <v>45051</v>
      </c>
      <c r="E56" s="169" t="s">
        <v>15590</v>
      </c>
      <c r="F56" s="169" t="s">
        <v>15371</v>
      </c>
      <c r="G56" s="25"/>
    </row>
    <row r="57" spans="1:7" ht="45">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450000000000003" customHeight="1">
      <c r="A59" s="313"/>
      <c r="B59" s="202">
        <v>6.5</v>
      </c>
      <c r="C59" s="149" t="s">
        <v>13097</v>
      </c>
      <c r="D59" s="275">
        <v>45772</v>
      </c>
      <c r="E59" s="169" t="s">
        <v>15669</v>
      </c>
      <c r="F59" s="169" t="s">
        <v>15720</v>
      </c>
      <c r="G59" s="25"/>
    </row>
    <row r="60" spans="1:7" ht="13.5" thickBot="1">
      <c r="A60" s="314"/>
      <c r="B60" s="315" t="str">
        <f ca="1">OFFSET(L!$C$1,MATCH("General"&amp;"Cpy",L!$A:$A,0)-1,SL,,)</f>
        <v>© 2025 Responsible Minerals Initiative. All rights reserved.</v>
      </c>
      <c r="C60" s="315"/>
      <c r="D60" s="315"/>
      <c r="E60" s="315"/>
      <c r="F60" s="315"/>
      <c r="G60" s="26"/>
    </row>
    <row r="61" spans="1:7" ht="13.5" thickTop="1"/>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5"/>
      <c r="B1" s="326"/>
      <c r="C1" s="326"/>
      <c r="D1" s="327"/>
    </row>
    <row r="2" spans="1:5" ht="71.25" customHeight="1">
      <c r="A2" s="74"/>
      <c r="B2" s="137" t="str">
        <f ca="1">OFFSET(L!$C$1,MATCH("Definitions"&amp;ADDRESS(ROW(),COLUMN(),4),L!$A:$A,0)-1,SL,,)</f>
        <v>ITEM</v>
      </c>
      <c r="C2" s="137" t="str">
        <f ca="1">OFFSET(L!$C$1,MATCH("Definitions"&amp;ADDRESS(ROW(),COLUMN(),4),L!$A:$A,0)-1,SL,,)</f>
        <v>DEFINITION</v>
      </c>
      <c r="D2" s="329"/>
      <c r="E2" s="101"/>
    </row>
    <row r="3" spans="1:5" ht="63.95" customHeight="1">
      <c r="A3" s="74"/>
      <c r="B3" s="63" t="str">
        <f ca="1">OFFSET(L!$C$1,MATCH("Definitions"&amp;ADDRESS(ROW(),COLUMN(),4),L!$A:$A,0)-1,SL,,)</f>
        <v>3TG</v>
      </c>
      <c r="C3" s="63" t="str">
        <f ca="1">OFFSET(L!$C$1,MATCH("Definitions"&amp;ADDRESS(ROW(),COLUMN(),4),L!$A:$A,0)-1,SL,,)</f>
        <v>Tantalum, tin, tungsten, gold</v>
      </c>
      <c r="D3" s="329"/>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9"/>
      <c r="E9" s="100" t="s">
        <v>1279</v>
      </c>
    </row>
    <row r="10" spans="1:5" ht="45">
      <c r="A10" s="74"/>
      <c r="B10" s="63" t="str">
        <f ca="1">OFFSET(L!$C$1,MATCH("Definitions"&amp;ADDRESS(ROW(),COLUMN(),4),L!$A:$A,0)-1,SL,,)</f>
        <v>DRC</v>
      </c>
      <c r="C10" s="63" t="str">
        <f ca="1">OFFSET(L!$C$1,MATCH("Definitions"&amp;ADDRESS(ROW(),COLUMN(),4),L!$A:$A,0)-1,SL,,)</f>
        <v>Democratic Republic of Congo</v>
      </c>
      <c r="D10" s="329"/>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9"/>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9"/>
      <c r="E13" s="100" t="s">
        <v>1280</v>
      </c>
    </row>
    <row r="14" spans="1:5" ht="2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9"/>
      <c r="E20" s="100"/>
    </row>
    <row r="21" spans="1:5" ht="15">
      <c r="A21" s="74"/>
      <c r="B21" s="63" t="str">
        <f ca="1">OFFSET(L!$C$1,MATCH("Definitions"&amp;ADDRESS(ROW(),COLUMN(),4),L!$A:$A,0)-1,SL,,)</f>
        <v>RBA</v>
      </c>
      <c r="C21" s="63" t="str">
        <f ca="1">OFFSET(L!$C$1,MATCH("Definitions"&amp;ADDRESS(ROW(),COLUMN(),4),L!$A:$A,0)-1,SL,,)</f>
        <v>Responsible Business Alliance (www.responsiblebusiness.org)</v>
      </c>
      <c r="D21" s="32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9"/>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9"/>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9"/>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9"/>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9"/>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9"/>
      <c r="E31" s="100"/>
    </row>
    <row r="32" spans="1:5" ht="15">
      <c r="A32" s="74"/>
      <c r="B32" s="328" t="str">
        <f ca="1">OFFSET(L!$C$1,MATCH("General"&amp;"Cpy",L!$A:$A,0)-1,SL,,)</f>
        <v>© 2025 Responsible Minerals Initiative. All rights reserved.</v>
      </c>
      <c r="C32" s="328"/>
      <c r="D32" s="329"/>
      <c r="E32" s="100"/>
    </row>
    <row r="33" spans="1:4" ht="13.5" thickBot="1">
      <c r="A33" s="75"/>
      <c r="B33" s="153"/>
      <c r="C33" s="153"/>
      <c r="D33" s="330"/>
    </row>
    <row r="34" spans="1:4" ht="13.5"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5"/>
      <c r="G3" s="375"/>
      <c r="H3" s="375"/>
      <c r="I3" s="152"/>
      <c r="J3" s="138" t="s">
        <v>15733</v>
      </c>
      <c r="K3" s="36"/>
      <c r="L3" s="100"/>
      <c r="P3" s="45">
        <f>MATCH($D$3,LN,0)</f>
        <v>1</v>
      </c>
    </row>
    <row r="4" spans="1:34" ht="15.7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15817</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481</v>
      </c>
      <c r="E9" s="378"/>
      <c r="F9" s="378"/>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2" t="s">
        <v>15818</v>
      </c>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50" t="str">
        <f ca="1">IF(D9=Q9,OFFSET(L!$C$1,MATCH("Declaration"&amp;ADDRESS(ROW(),COLUMN(),4),L!$A:$A,0)-1,SL,,),"")</f>
        <v/>
      </c>
      <c r="E11" s="351"/>
      <c r="F11" s="351"/>
      <c r="G11" s="351"/>
      <c r="H11" s="351"/>
      <c r="I11" s="351"/>
      <c r="J11" s="35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1" t="s">
        <v>15819</v>
      </c>
      <c r="E12" s="332"/>
      <c r="F12" s="332"/>
      <c r="G12" s="332"/>
      <c r="H12" s="332"/>
      <c r="I12" s="332"/>
      <c r="J12" s="33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1"/>
      <c r="E13" s="332"/>
      <c r="F13" s="332"/>
      <c r="G13" s="332"/>
      <c r="H13" s="332"/>
      <c r="I13" s="332"/>
      <c r="J13" s="33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1" t="s">
        <v>15820</v>
      </c>
      <c r="E14" s="332"/>
      <c r="F14" s="332"/>
      <c r="G14" s="332"/>
      <c r="H14" s="332"/>
      <c r="I14" s="332"/>
      <c r="J14" s="33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1" t="s">
        <v>15821</v>
      </c>
      <c r="E15" s="332"/>
      <c r="F15" s="332"/>
      <c r="G15" s="332"/>
      <c r="H15" s="332"/>
      <c r="I15" s="332"/>
      <c r="J15" s="33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15822</v>
      </c>
      <c r="E16" s="383"/>
      <c r="F16" s="383"/>
      <c r="G16" s="383"/>
      <c r="H16" s="383"/>
      <c r="I16" s="383"/>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1" t="s">
        <v>15823</v>
      </c>
      <c r="E17" s="332"/>
      <c r="F17" s="332"/>
      <c r="G17" s="332"/>
      <c r="H17" s="332"/>
      <c r="I17" s="332"/>
      <c r="J17" s="33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1" t="s">
        <v>15821</v>
      </c>
      <c r="E18" s="332"/>
      <c r="F18" s="332"/>
      <c r="G18" s="332"/>
      <c r="H18" s="332"/>
      <c r="I18" s="332"/>
      <c r="J18" s="33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1" t="s">
        <v>15824</v>
      </c>
      <c r="E19" s="332"/>
      <c r="F19" s="332"/>
      <c r="G19" s="332"/>
      <c r="H19" s="332"/>
      <c r="I19" s="332"/>
      <c r="J19" s="33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15822</v>
      </c>
      <c r="E20" s="383"/>
      <c r="F20" s="383"/>
      <c r="G20" s="383"/>
      <c r="H20" s="383"/>
      <c r="I20" s="383"/>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1" t="s">
        <v>15823</v>
      </c>
      <c r="E21" s="332"/>
      <c r="F21" s="332"/>
      <c r="G21" s="332"/>
      <c r="H21" s="332"/>
      <c r="I21" s="332"/>
      <c r="J21" s="33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4" t="s">
        <v>475</v>
      </c>
      <c r="E26" s="335"/>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4" t="s">
        <v>475</v>
      </c>
      <c r="E27" s="335"/>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4" t="s">
        <v>475</v>
      </c>
      <c r="E28" s="335"/>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4" t="s">
        <v>475</v>
      </c>
      <c r="E29" s="335"/>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3" t="str">
        <f ca="1">D25</f>
        <v>Answer</v>
      </c>
      <c r="E31" s="343"/>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3" t="s">
        <v>475</v>
      </c>
      <c r="E32" s="354"/>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4" t="s">
        <v>475</v>
      </c>
      <c r="E33" s="335"/>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4" t="s">
        <v>475</v>
      </c>
      <c r="E34" s="335"/>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4" t="s">
        <v>475</v>
      </c>
      <c r="E35" s="335"/>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3" t="str">
        <f ca="1">D25</f>
        <v>Answer</v>
      </c>
      <c r="E37" s="343"/>
      <c r="F37" s="18"/>
      <c r="G37" s="44" t="str">
        <f ca="1">G25</f>
        <v>Comments</v>
      </c>
      <c r="H37" s="357"/>
      <c r="I37" s="357"/>
      <c r="J37" s="357"/>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4" t="s">
        <v>476</v>
      </c>
      <c r="E38" s="335"/>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4" t="s">
        <v>476</v>
      </c>
      <c r="E39" s="335"/>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4" t="s">
        <v>476</v>
      </c>
      <c r="E40" s="335"/>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4" t="s">
        <v>476</v>
      </c>
      <c r="E41" s="335"/>
      <c r="F41" s="47"/>
      <c r="G41" s="336"/>
      <c r="H41" s="337"/>
      <c r="I41" s="337"/>
      <c r="J41" s="33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3" t="str">
        <f ca="1">D25</f>
        <v>Answer</v>
      </c>
      <c r="E43" s="34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4" t="s">
        <v>476</v>
      </c>
      <c r="E44" s="335"/>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4" t="s">
        <v>476</v>
      </c>
      <c r="E45" s="335"/>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4" t="s">
        <v>476</v>
      </c>
      <c r="E46" s="335"/>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4" t="s">
        <v>476</v>
      </c>
      <c r="E47" s="335"/>
      <c r="F47" s="47"/>
      <c r="G47" s="336"/>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3" t="str">
        <f ca="1">D25</f>
        <v>Answer</v>
      </c>
      <c r="E49" s="34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4" t="s">
        <v>477</v>
      </c>
      <c r="E50" s="335"/>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4" t="s">
        <v>477</v>
      </c>
      <c r="E51" s="335"/>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4" t="s">
        <v>477</v>
      </c>
      <c r="E52" s="335"/>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4" t="s">
        <v>477</v>
      </c>
      <c r="E53" s="335"/>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3" t="str">
        <f ca="1">D25</f>
        <v>Answer</v>
      </c>
      <c r="E55" s="34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5" t="s">
        <v>15899</v>
      </c>
      <c r="E56" s="356"/>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5" t="s">
        <v>15899</v>
      </c>
      <c r="E57" s="356"/>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5" t="s">
        <v>15899</v>
      </c>
      <c r="E58" s="356"/>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5" t="s">
        <v>15899</v>
      </c>
      <c r="E59" s="356"/>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3" t="str">
        <f ca="1">D25</f>
        <v>Answer</v>
      </c>
      <c r="E61" s="343"/>
      <c r="F61" s="18"/>
      <c r="G61" s="44" t="str">
        <f ca="1">G25</f>
        <v>Comments</v>
      </c>
      <c r="H61" s="340"/>
      <c r="I61" s="340"/>
      <c r="J61" s="34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3" t="s">
        <v>475</v>
      </c>
      <c r="E62" s="354"/>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4" t="s">
        <v>475</v>
      </c>
      <c r="E63" s="335"/>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4" t="s">
        <v>475</v>
      </c>
      <c r="E64" s="335"/>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4" t="s">
        <v>475</v>
      </c>
      <c r="E65" s="335"/>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3" t="str">
        <f ca="1">D25</f>
        <v>Answer</v>
      </c>
      <c r="E67" s="343"/>
      <c r="F67" s="18"/>
      <c r="G67" s="44" t="str">
        <f ca="1">G25</f>
        <v>Comments</v>
      </c>
      <c r="H67" s="340" t="str">
        <f>IF(Q75="(*)","Click here to enter smelter names","")</f>
        <v/>
      </c>
      <c r="I67" s="340"/>
      <c r="J67" s="34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4" t="s">
        <v>475</v>
      </c>
      <c r="E68" s="335"/>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4" t="s">
        <v>475</v>
      </c>
      <c r="E69" s="335"/>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4" t="s">
        <v>475</v>
      </c>
      <c r="E70" s="335"/>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4" t="s">
        <v>475</v>
      </c>
      <c r="E71" s="335"/>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9" t="str">
        <f ca="1">OFFSET(L!$C$1,MATCH("Declaration"&amp;ADDRESS(ROW(),COLUMN(),4),L!$A:$A,0)-1,SL,,)</f>
        <v>Answer the Following Questions at a Company Level</v>
      </c>
      <c r="C73" s="339"/>
      <c r="D73" s="339"/>
      <c r="E73" s="339"/>
      <c r="F73" s="339"/>
      <c r="G73" s="339"/>
      <c r="H73" s="339"/>
      <c r="I73" s="339"/>
      <c r="J73" s="33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4" t="s">
        <v>476</v>
      </c>
      <c r="E75" s="335"/>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2"/>
      <c r="H76" s="342"/>
      <c r="I76" s="342"/>
      <c r="J76" s="34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4" t="s">
        <v>476</v>
      </c>
      <c r="E77" s="335"/>
      <c r="F77" s="57"/>
      <c r="G77" s="359"/>
      <c r="H77" s="360"/>
      <c r="I77" s="360"/>
      <c r="J77" s="36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4" t="s">
        <v>475</v>
      </c>
      <c r="E79" s="335"/>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4" t="s">
        <v>476</v>
      </c>
      <c r="E81" s="335"/>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4" t="s">
        <v>476</v>
      </c>
      <c r="E83" s="335"/>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7" t="s">
        <v>476</v>
      </c>
      <c r="E85" s="348"/>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2"/>
      <c r="H86" s="342"/>
      <c r="I86" s="342"/>
      <c r="J86" s="34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4" t="s">
        <v>476</v>
      </c>
      <c r="E87" s="335"/>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9"/>
      <c r="H88" s="349"/>
      <c r="I88" s="349"/>
      <c r="J88" s="34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4" t="s">
        <v>476</v>
      </c>
      <c r="E89" s="335"/>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6" t="str">
        <f>IF(OR($D$8="",$I$3=""),"","Click here to check required fields completion")</f>
        <v/>
      </c>
      <c r="C90" s="346"/>
      <c r="D90" s="346"/>
      <c r="E90" s="346"/>
      <c r="F90" s="346"/>
      <c r="G90" s="346"/>
      <c r="H90" s="346"/>
      <c r="I90" s="346"/>
      <c r="J90" s="346"/>
      <c r="K90" s="36"/>
      <c r="L90" s="100"/>
      <c r="P90" s="3"/>
      <c r="Q90" s="3"/>
      <c r="R90" s="3"/>
      <c r="S90" s="3"/>
      <c r="T90" s="3"/>
      <c r="U90" s="3"/>
      <c r="V90" s="3"/>
      <c r="W90" s="3"/>
      <c r="X90" s="3"/>
      <c r="Y90" s="3"/>
      <c r="Z90" s="3"/>
      <c r="AA90" s="3"/>
      <c r="AB90" s="3"/>
      <c r="AC90" s="3"/>
      <c r="AD90" s="3"/>
      <c r="AE90" s="3"/>
      <c r="AF90" s="3"/>
      <c r="AG90" s="3"/>
      <c r="AH90" s="3"/>
    </row>
    <row r="91" spans="1:34" ht="15.75" thickBot="1">
      <c r="A91" s="344" t="str">
        <f ca="1">OFFSET(L!$C$1,MATCH("General"&amp;"Cpy",L!$A:$A,0)-1,SL,,)</f>
        <v>© 2025 Responsible Minerals Initiative. All rights reserved.</v>
      </c>
      <c r="B91" s="345"/>
      <c r="C91" s="345"/>
      <c r="D91" s="345"/>
      <c r="E91" s="345"/>
      <c r="F91" s="345"/>
      <c r="G91" s="345"/>
      <c r="H91" s="345"/>
      <c r="I91" s="345"/>
      <c r="J91" s="34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10" priority="162" stopIfTrue="1">
      <formula>IF($D$22="",TRUE)</formula>
    </cfRule>
  </conditionalFormatting>
  <conditionalFormatting sqref="D26:E26">
    <cfRule type="expression" dxfId="109" priority="140" stopIfTrue="1">
      <formula>IF($D$26="",TRUE)</formula>
    </cfRule>
  </conditionalFormatting>
  <conditionalFormatting sqref="D27:E27">
    <cfRule type="expression" dxfId="108" priority="147" stopIfTrue="1">
      <formula>IF($D$27="",TRUE)</formula>
    </cfRule>
  </conditionalFormatting>
  <conditionalFormatting sqref="D28:E28">
    <cfRule type="expression" dxfId="107" priority="148" stopIfTrue="1">
      <formula>IF($D$28="",TRUE)</formula>
    </cfRule>
  </conditionalFormatting>
  <conditionalFormatting sqref="D29:E29">
    <cfRule type="expression" dxfId="106" priority="149" stopIfTrue="1">
      <formula>IF($D$29="",TRUE)</formula>
    </cfRule>
  </conditionalFormatting>
  <conditionalFormatting sqref="D32:E32">
    <cfRule type="expression" dxfId="105" priority="58" stopIfTrue="1">
      <formula>IF(AND(OR($D$26="Yes",$D$26=""),$D$32=""),1,0)</formula>
    </cfRule>
    <cfRule type="expression" dxfId="104" priority="145" stopIfTrue="1">
      <formula>$P$26=""</formula>
    </cfRule>
  </conditionalFormatting>
  <conditionalFormatting sqref="D33:E33">
    <cfRule type="expression" dxfId="103" priority="46" stopIfTrue="1">
      <formula>$P$27=""</formula>
    </cfRule>
    <cfRule type="expression" dxfId="102" priority="45" stopIfTrue="1">
      <formula>IF(AND(OR($D$27="Yes",$D$27=""),$D$33=""),1,0)</formula>
    </cfRule>
  </conditionalFormatting>
  <conditionalFormatting sqref="D34:E34">
    <cfRule type="expression" dxfId="101" priority="4" stopIfTrue="1">
      <formula>IF(AND(OR($D$28="Yes",$D$28=""),$D$34=""),1,0)</formula>
    </cfRule>
    <cfRule type="expression" dxfId="100" priority="5" stopIfTrue="1">
      <formula>$P$28=""</formula>
    </cfRule>
  </conditionalFormatting>
  <conditionalFormatting sqref="D35:E35">
    <cfRule type="expression" dxfId="99" priority="42" stopIfTrue="1">
      <formula>IF(AND(OR($D$29="Yes",$D$29=""),$D$35=""),1,0)</formula>
    </cfRule>
    <cfRule type="expression" dxfId="98" priority="166" stopIfTrue="1">
      <formula>$P$29=""</formula>
    </cfRule>
  </conditionalFormatting>
  <conditionalFormatting sqref="D38:E38 D44:E44 D50:E50 D56:E56 D62:E62 D68:E68">
    <cfRule type="expression" dxfId="97" priority="21" stopIfTrue="1">
      <formula>$P$26=""</formula>
    </cfRule>
    <cfRule type="expression" dxfId="96" priority="22" stopIfTrue="1">
      <formula>$P$32=""</formula>
    </cfRule>
  </conditionalFormatting>
  <conditionalFormatting sqref="D38:E38">
    <cfRule type="expression" dxfId="95" priority="57" stopIfTrue="1">
      <formula>IF(AND(OR($D$26="Yes",$D$26=""),OR($D$32="Yes",$D$32=""),D38=""),1,0)</formula>
    </cfRule>
  </conditionalFormatting>
  <conditionalFormatting sqref="D39:E39 D45:E45 D51:E51 D57:E57 D63:E63 D69:E69">
    <cfRule type="expression" dxfId="94" priority="15" stopIfTrue="1">
      <formula>$P$33=""</formula>
    </cfRule>
    <cfRule type="expression" dxfId="93" priority="16" stopIfTrue="1">
      <formula>$P$39=""</formula>
    </cfRule>
  </conditionalFormatting>
  <conditionalFormatting sqref="D39:E39">
    <cfRule type="expression" dxfId="92" priority="53" stopIfTrue="1">
      <formula>IF(AND(OR($D$27="Yes",$D$27=""),OR($D$33="Yes",$D$33=""),D39=""),1,0)</formula>
    </cfRule>
  </conditionalFormatting>
  <conditionalFormatting sqref="D40:E40 D46:E46 D52:E52 D58:E58 D64:E64 D70:E70">
    <cfRule type="expression" dxfId="91" priority="10" stopIfTrue="1">
      <formula>$P$28=""</formula>
    </cfRule>
    <cfRule type="expression" dxfId="90" priority="11" stopIfTrue="1">
      <formula>$P$34=""</formula>
    </cfRule>
  </conditionalFormatting>
  <conditionalFormatting sqref="D40:E40">
    <cfRule type="expression" dxfId="89" priority="52" stopIfTrue="1">
      <formula>IF(AND(OR($D$28="Yes",$D$28=""),OR($D$34="Yes",$D$34=""),D40=""),1,0)</formula>
    </cfRule>
  </conditionalFormatting>
  <conditionalFormatting sqref="D41:E41 D47:E47 D53:E53 D59:E59 D65:E65 D71:E71">
    <cfRule type="expression" dxfId="88" priority="6" stopIfTrue="1">
      <formula>$P$29=""</formula>
    </cfRule>
    <cfRule type="expression" dxfId="87" priority="7" stopIfTrue="1">
      <formula>$P$35=""</formula>
    </cfRule>
  </conditionalFormatting>
  <conditionalFormatting sqref="D41:E41">
    <cfRule type="expression" dxfId="86" priority="168" stopIfTrue="1">
      <formula>IF(AND(OR($D$29="Yes",$D$29=""),OR($D$35="Yes",$D$35=""),D41=""),1,0)</formula>
    </cfRule>
  </conditionalFormatting>
  <conditionalFormatting sqref="D44:E44">
    <cfRule type="expression" dxfId="85" priority="56" stopIfTrue="1">
      <formula>IF(AND(OR($D$26="Yes",$D$26=""),OR($D$32="Yes",$D$32=""),D44=""),1,0)</formula>
    </cfRule>
  </conditionalFormatting>
  <conditionalFormatting sqref="D45:E45">
    <cfRule type="expression" dxfId="84" priority="18" stopIfTrue="1">
      <formula>IF(AND(OR($D$27="Yes",$D$27=""),OR($D$33="Yes",$D$33=""),D45=""),1,0)</formula>
    </cfRule>
  </conditionalFormatting>
  <conditionalFormatting sqref="D46:E46">
    <cfRule type="expression" dxfId="83" priority="43" stopIfTrue="1">
      <formula>IF(AND(OR($D$28="Yes",$D$28=""),OR($D$34="Yes",$D$34=""),D46=""),1,0)</formula>
    </cfRule>
  </conditionalFormatting>
  <conditionalFormatting sqref="D47:E47">
    <cfRule type="expression" dxfId="82" priority="51" stopIfTrue="1">
      <formula>IF(AND(OR($D$29="Yes",$D$29=""),OR($D$35="Yes",$D$35=""),D47=""),1,0)</formula>
    </cfRule>
  </conditionalFormatting>
  <conditionalFormatting sqref="D50:E50">
    <cfRule type="expression" dxfId="81" priority="24" stopIfTrue="1">
      <formula>IF(AND(OR($D$26="Yes",$D$26=""),OR($D$32="Yes",$D$32=""),D50=""),1,0)</formula>
    </cfRule>
  </conditionalFormatting>
  <conditionalFormatting sqref="D51:E51">
    <cfRule type="expression" dxfId="80" priority="163" stopIfTrue="1">
      <formula>IF(AND(OR($D$27="Yes",$D$27=""),OR($D$33="Yes",$D$33=""),D51=""),1,0)</formula>
    </cfRule>
  </conditionalFormatting>
  <conditionalFormatting sqref="D52:E52">
    <cfRule type="expression" dxfId="79" priority="14" stopIfTrue="1">
      <formula>IF(AND(OR($D$28="Yes",$D$28=""),OR($D$34="Yes",$D$34=""),D52=""),1,0)</formula>
    </cfRule>
  </conditionalFormatting>
  <conditionalFormatting sqref="D53:E53">
    <cfRule type="expression" dxfId="78" priority="37" stopIfTrue="1">
      <formula>IF(AND(OR($D$29="Yes",$D$29=""),OR($D$35="Yes",$D$35=""),D53=""),1,0)</formula>
    </cfRule>
  </conditionalFormatting>
  <conditionalFormatting sqref="D56:E56">
    <cfRule type="expression" dxfId="77" priority="32" stopIfTrue="1">
      <formula>IF(AND(OR($D$26="Yes",$D$26=""),OR($D$32="Yes",$D$32=""),D56=""),1,0)</formula>
    </cfRule>
  </conditionalFormatting>
  <conditionalFormatting sqref="D57:E57">
    <cfRule type="expression" dxfId="76" priority="20" stopIfTrue="1">
      <formula>IF(AND(OR($D$27="Yes",$D$27=""),OR($D$33="Yes",$D$33=""),D57=""),1,0)</formula>
    </cfRule>
  </conditionalFormatting>
  <conditionalFormatting sqref="D58:E58">
    <cfRule type="expression" dxfId="75" priority="13" stopIfTrue="1">
      <formula>IF(AND(OR($D$28="Yes",$D$28=""),OR($D$34="Yes",$D$34=""),D58=""),1,0)</formula>
    </cfRule>
  </conditionalFormatting>
  <conditionalFormatting sqref="D59:E59">
    <cfRule type="expression" dxfId="74" priority="9" stopIfTrue="1">
      <formula>IF(AND(OR($D$29="Yes",$D$29=""),OR($D$35="Yes",$D$35=""),D59=""),1,0)</formula>
    </cfRule>
  </conditionalFormatting>
  <conditionalFormatting sqref="D62:E62">
    <cfRule type="expression" dxfId="73" priority="31" stopIfTrue="1">
      <formula>IF(AND(OR($D$26="Yes",$D$26=""),OR($D$32="Yes",$D$32=""),D62=""),1,0)</formula>
    </cfRule>
  </conditionalFormatting>
  <conditionalFormatting sqref="D63:E63">
    <cfRule type="expression" dxfId="72" priority="17" stopIfTrue="1">
      <formula>IF(AND(OR($D$27="Yes",$D$27=""),OR($D$33="Yes",$D$33=""),D63=""),1,0)</formula>
    </cfRule>
  </conditionalFormatting>
  <conditionalFormatting sqref="D64:E64">
    <cfRule type="expression" dxfId="71" priority="12" stopIfTrue="1">
      <formula>IF(AND(OR($D$28="Yes",$D$28=""),OR($D$34="Yes",$D$34=""),D64=""),1,0)</formula>
    </cfRule>
  </conditionalFormatting>
  <conditionalFormatting sqref="D65:E65">
    <cfRule type="expression" dxfId="70" priority="8" stopIfTrue="1">
      <formula>IF(AND(OR($D$29="Yes",$D$29=""),OR($D$35="Yes",$D$35=""),D65=""),1,0)</formula>
    </cfRule>
  </conditionalFormatting>
  <conditionalFormatting sqref="D68:E68">
    <cfRule type="expression" dxfId="69" priority="23" stopIfTrue="1">
      <formula>IF(AND(OR($D$26="Yes",$D$26=""),OR($D$32="Yes",$D$32=""),D68=""),1,0)</formula>
    </cfRule>
  </conditionalFormatting>
  <conditionalFormatting sqref="D69:E69">
    <cfRule type="expression" dxfId="68" priority="19" stopIfTrue="1">
      <formula>IF(AND(OR($D$27="Yes",$D$27=""),OR($D$33="Yes",$D$33=""),D69=""),1,0)</formula>
    </cfRule>
  </conditionalFormatting>
  <conditionalFormatting sqref="D70:E70">
    <cfRule type="expression" dxfId="67" priority="165" stopIfTrue="1">
      <formula>IF(AND(OR($D$28="Yes",$D$28=""),OR($D$34="Yes",$D$34=""),D70=""),1,0)</formula>
    </cfRule>
  </conditionalFormatting>
  <conditionalFormatting sqref="D71:E71">
    <cfRule type="expression" dxfId="66" priority="167" stopIfTrue="1">
      <formula>IF(AND(OR($D$29="Yes",$D$29=""),OR($D$35="Yes",$D$35=""),D71=""),1,0)</formula>
    </cfRule>
  </conditionalFormatting>
  <conditionalFormatting sqref="D75:E75 D77:E77 D79:E79 D81:E81 D83 D85:E85 D87:E87 D89:E89">
    <cfRule type="expression" dxfId="65" priority="88" stopIfTrue="1">
      <formula>AND(OR($D$26="No",AND($D$26="Yes",$D$32="No")),OR($D$27="No",AND($D$27="Yes",$D$33="No")),OR($D$28="No",AND($D$28="Yes",$D$34="No")),OR($D$29="No",AND($D$29="Yes",$D$35="No")))</formula>
    </cfRule>
    <cfRule type="expression" dxfId="64" priority="89" stopIfTrue="1">
      <formula>IF(D75="",TRUE)</formula>
    </cfRule>
  </conditionalFormatting>
  <conditionalFormatting sqref="D9:G9">
    <cfRule type="expression" dxfId="63" priority="155" stopIfTrue="1">
      <formula>IF($D$9="",TRUE)</formula>
    </cfRule>
  </conditionalFormatting>
  <conditionalFormatting sqref="D8:J8">
    <cfRule type="expression" dxfId="62" priority="154" stopIfTrue="1">
      <formula>IF($D$8="",TRUE)</formula>
    </cfRule>
  </conditionalFormatting>
  <conditionalFormatting sqref="D10:J10">
    <cfRule type="expression" dxfId="61" priority="169" stopIfTrue="1">
      <formula>IF(AND($D$10="",$D$9=$R$9),TRUE)</formula>
    </cfRule>
    <cfRule type="expression" dxfId="60" priority="59" stopIfTrue="1">
      <formula>IF($D$9=$Q$9,TRUE)</formula>
    </cfRule>
  </conditionalFormatting>
  <conditionalFormatting sqref="D15:J15">
    <cfRule type="expression" dxfId="59" priority="156" stopIfTrue="1">
      <formula>IF($D$15="",TRUE)</formula>
    </cfRule>
  </conditionalFormatting>
  <conditionalFormatting sqref="D16:J16">
    <cfRule type="expression" dxfId="58" priority="157" stopIfTrue="1">
      <formula>IF($D$16="",TRUE)</formula>
    </cfRule>
  </conditionalFormatting>
  <conditionalFormatting sqref="D17:J17">
    <cfRule type="expression" dxfId="57" priority="25" stopIfTrue="1">
      <formula>IF($D$17="",TRUE)</formula>
    </cfRule>
  </conditionalFormatting>
  <conditionalFormatting sqref="D18:J18">
    <cfRule type="expression" dxfId="56" priority="159" stopIfTrue="1">
      <formula>IF($D$18="",TRUE)</formula>
    </cfRule>
  </conditionalFormatting>
  <conditionalFormatting sqref="D20:J20">
    <cfRule type="expression" dxfId="55" priority="38" stopIfTrue="1">
      <formula>IF($D$20="",TRUE)</formula>
    </cfRule>
  </conditionalFormatting>
  <conditionalFormatting sqref="G77:J77">
    <cfRule type="expression" dxfId="54" priority="60" stopIfTrue="1">
      <formula>IF(AND($D$77="Yes",$G$77=""),TRUE)</formula>
    </cfRule>
  </conditionalFormatting>
  <conditionalFormatting sqref="G85:J85">
    <cfRule type="expression" dxfId="53" priority="50" stopIfTrue="1">
      <formula>IF(AND($D$85="Yes, using other format (describe)",$G$85=""),TRUE)</formula>
    </cfRule>
  </conditionalFormatting>
  <conditionalFormatting sqref="D18:J18">
    <cfRule type="expression" dxfId="52" priority="3" stopIfTrue="1">
      <formula>IF($D$15="",TRUE)</formula>
    </cfRule>
  </conditionalFormatting>
  <conditionalFormatting sqref="D20:J20">
    <cfRule type="expression" dxfId="51" priority="2" stopIfTrue="1">
      <formula>IF($D$16="",TRUE)</formula>
    </cfRule>
  </conditionalFormatting>
  <conditionalFormatting sqref="D21:J21">
    <cfRule type="expression" dxfId="50"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72"/>
  <sheetViews>
    <sheetView showGridLines="0" showZeros="0" topLeftCell="A286" zoomScalePageLayoutView="55" workbookViewId="0">
      <selection activeCell="A289" sqref="A28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2" t="s">
        <v>766</v>
      </c>
      <c r="B5" s="182" t="s">
        <v>1099</v>
      </c>
      <c r="C5" s="186" t="s">
        <v>2294</v>
      </c>
      <c r="D5" s="293" t="s">
        <v>15825</v>
      </c>
      <c r="E5" s="182" t="s">
        <v>1069</v>
      </c>
      <c r="F5" s="182" t="s">
        <v>766</v>
      </c>
      <c r="G5" s="182" t="s">
        <v>13177</v>
      </c>
      <c r="H5" s="294" t="s">
        <v>15826</v>
      </c>
      <c r="I5" s="184" t="s">
        <v>2398</v>
      </c>
      <c r="J5" s="184" t="s">
        <v>13540</v>
      </c>
      <c r="K5" s="295" t="s">
        <v>15827</v>
      </c>
      <c r="L5" s="296" t="s">
        <v>15828</v>
      </c>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si="0">IF(AND(C5="Smelter not listed",OR(LEN(D5)=0,LEN(E5)=0)),1,0)</f>
        <v>0</v>
      </c>
      <c r="AB5" s="228" t="str">
        <f t="shared" ref="AB5" si="1">B5&amp;C5</f>
        <v>TinYunnan Tin Company Limited</v>
      </c>
    </row>
    <row r="6" spans="1:34" s="227" customFormat="1" ht="20.100000000000001" customHeight="1">
      <c r="A6" s="182" t="s">
        <v>1746</v>
      </c>
      <c r="B6" s="182" t="s">
        <v>1099</v>
      </c>
      <c r="C6" s="186" t="s">
        <v>13119</v>
      </c>
      <c r="D6" s="230"/>
      <c r="E6" s="182" t="s">
        <v>1069</v>
      </c>
      <c r="F6" s="182" t="s">
        <v>1746</v>
      </c>
      <c r="G6" s="182" t="s">
        <v>13177</v>
      </c>
      <c r="H6" s="183">
        <v>0</v>
      </c>
      <c r="I6" s="184" t="s">
        <v>1732</v>
      </c>
      <c r="J6" s="184" t="s">
        <v>13531</v>
      </c>
      <c r="K6" s="224"/>
      <c r="L6" s="224"/>
      <c r="M6" s="224"/>
      <c r="N6" s="224"/>
      <c r="O6" s="224"/>
      <c r="P6" s="185"/>
      <c r="Q6" s="225"/>
      <c r="R6" s="182" t="str">
        <f ca="1">IF(ISERROR($V6),"",OFFSET('Smelter Look-up'!$C$4,$V6-4,0)&amp;"")</f>
        <v>Jiangxi New Nanshan Technology Ltd.</v>
      </c>
      <c r="S6" s="181" t="str">
        <f t="shared" ref="S6:S37" ca="1" si="2">IF(B6="","",IF(ISERROR(MATCH($E6,CL,0)),"Unknown",INDIRECT("'C'!$A$"&amp;MATCH($E6,CL,0)+1)))</f>
        <v>CN</v>
      </c>
      <c r="T6" s="181" t="str">
        <f ca="1">IF(B6="","",IF(ISERROR(MATCH($J6,SorP!$B$1:$B$6226,0)),"",INDIRECT("'SorP'!$A$"&amp;MATCH($S6&amp;$J6,SorP!C:C,0))))</f>
        <v>CN-JX</v>
      </c>
      <c r="U6" s="201"/>
      <c r="V6" s="226">
        <f>IF(C6="",NA(),IF(OR(C6="Smelter not listed",C6="Smelter not yet identified"),MATCH($B6&amp;$D6,'Smelter Look-up'!$J:$J,0),MATCH($B6&amp;$C6,'Smelter Look-up'!$J:$J,0)))</f>
        <v>458</v>
      </c>
      <c r="X6" s="227">
        <f t="shared" ref="X6:X37" si="3">IF(AND(C6="Smelter not listed",OR(LEN(D6)=0,LEN(E6)=0)),1,0)</f>
        <v>0</v>
      </c>
      <c r="AB6" s="228" t="str">
        <f t="shared" ref="AB6:AB37" si="4">B6&amp;C6</f>
        <v>TinJiangxi New Nanshan Technology Ltd.</v>
      </c>
    </row>
    <row r="7" spans="1:34" s="227" customFormat="1" ht="20.100000000000001" customHeight="1">
      <c r="A7" s="297" t="s">
        <v>750</v>
      </c>
      <c r="B7" s="297" t="s">
        <v>1099</v>
      </c>
      <c r="C7" s="298" t="s">
        <v>1389</v>
      </c>
      <c r="D7" s="299"/>
      <c r="E7" s="297" t="s">
        <v>1069</v>
      </c>
      <c r="F7" s="297" t="s">
        <v>750</v>
      </c>
      <c r="G7" s="297" t="s">
        <v>13177</v>
      </c>
      <c r="H7" s="294">
        <v>0</v>
      </c>
      <c r="I7" s="300" t="s">
        <v>2398</v>
      </c>
      <c r="J7" s="300" t="s">
        <v>13540</v>
      </c>
      <c r="K7" s="224"/>
      <c r="L7" s="224"/>
      <c r="M7" s="224"/>
      <c r="N7" s="224"/>
      <c r="O7" s="224"/>
      <c r="P7" s="185"/>
      <c r="Q7" s="225"/>
      <c r="R7" s="182" t="str">
        <f ca="1">IF(ISERROR($V7),"",OFFSET('Smelter Look-up'!$C$4,$V7-4,0)&amp;"")</f>
        <v>Gejiu Kai Meng Industry and Trade LLC</v>
      </c>
      <c r="S7" s="181" t="str">
        <f t="shared" ca="1" si="2"/>
        <v>CN</v>
      </c>
      <c r="T7" s="181" t="str">
        <f ca="1">IF(B7="","",IF(ISERROR(MATCH($J7,SorP!$B$1:$B$6226,0)),"",INDIRECT("'SorP'!$A$"&amp;MATCH($S7&amp;$J7,SorP!C:C,0))))</f>
        <v>CN-YN</v>
      </c>
      <c r="U7" s="201"/>
      <c r="V7" s="226">
        <f>IF(C7="",NA(),IF(OR(C7="Smelter not listed",C7="Smelter not yet identified"),MATCH($B7&amp;$D7,'Smelter Look-up'!$J:$J,0),MATCH($B7&amp;$C7,'Smelter Look-up'!$J:$J,0)))</f>
        <v>442</v>
      </c>
      <c r="X7" s="227">
        <f t="shared" si="3"/>
        <v>0</v>
      </c>
      <c r="AB7" s="228" t="str">
        <f t="shared" si="4"/>
        <v>TinGejiu Kai Meng Industry and Trade LLC</v>
      </c>
    </row>
    <row r="8" spans="1:34" s="227" customFormat="1" ht="20.100000000000001" customHeight="1">
      <c r="A8" s="262" t="s">
        <v>13694</v>
      </c>
      <c r="B8" s="182" t="s">
        <v>1098</v>
      </c>
      <c r="C8" s="186" t="s">
        <v>13693</v>
      </c>
      <c r="D8" s="230"/>
      <c r="E8" s="182" t="s">
        <v>1076</v>
      </c>
      <c r="F8" s="182" t="s">
        <v>13694</v>
      </c>
      <c r="G8" s="182" t="s">
        <v>13177</v>
      </c>
      <c r="H8" s="183">
        <v>0</v>
      </c>
      <c r="I8" s="184" t="s">
        <v>13733</v>
      </c>
      <c r="J8" s="184" t="s">
        <v>6370</v>
      </c>
      <c r="K8" s="224"/>
      <c r="L8" s="224"/>
      <c r="M8" s="224"/>
      <c r="N8" s="224"/>
      <c r="O8" s="224"/>
      <c r="P8" s="185"/>
      <c r="Q8" s="225"/>
      <c r="R8" s="182" t="str">
        <f ca="1">IF(ISERROR($V8),"",OFFSET('Smelter Look-up'!$C$4,$V8-4,0)&amp;"")</f>
        <v>8853 S.p.A.</v>
      </c>
      <c r="S8" s="181" t="str">
        <f t="shared" ca="1" si="2"/>
        <v>IT</v>
      </c>
      <c r="T8" s="181" t="str">
        <f ca="1">IF(B8="","",IF(ISERROR(MATCH($J8,SorP!$B$1:$B$6226,0)),"",INDIRECT("'SorP'!$A$"&amp;MATCH($S8&amp;$J8,SorP!C:C,0))))</f>
        <v>IT-25</v>
      </c>
      <c r="U8" s="201"/>
      <c r="V8" s="226">
        <f>IF(C8="",NA(),IF(OR(C8="Smelter not listed",C8="Smelter not yet identified"),MATCH($B8&amp;$D8,'Smelter Look-up'!$J:$J,0),MATCH($B8&amp;$C8,'Smelter Look-up'!$J:$J,0)))</f>
        <v>5</v>
      </c>
      <c r="X8" s="227">
        <f t="shared" si="3"/>
        <v>0</v>
      </c>
      <c r="AB8" s="228" t="str">
        <f t="shared" si="4"/>
        <v>Gold8853 S.p.A.</v>
      </c>
    </row>
    <row r="9" spans="1:34" s="227" customFormat="1" ht="20.100000000000001" customHeight="1">
      <c r="A9" s="262" t="s">
        <v>15274</v>
      </c>
      <c r="B9" s="182" t="s">
        <v>1098</v>
      </c>
      <c r="C9" s="186" t="s">
        <v>15273</v>
      </c>
      <c r="D9" s="230"/>
      <c r="E9" s="182" t="s">
        <v>1062</v>
      </c>
      <c r="F9" s="182" t="s">
        <v>15274</v>
      </c>
      <c r="G9" s="182" t="s">
        <v>13177</v>
      </c>
      <c r="H9" s="183">
        <v>0</v>
      </c>
      <c r="I9" s="184" t="s">
        <v>15275</v>
      </c>
      <c r="J9" s="184" t="s">
        <v>2770</v>
      </c>
      <c r="K9" s="224"/>
      <c r="L9" s="224"/>
      <c r="M9" s="224"/>
      <c r="N9" s="224"/>
      <c r="O9" s="224"/>
      <c r="P9" s="185"/>
      <c r="Q9" s="225"/>
      <c r="R9" s="182" t="str">
        <f ca="1">IF(ISERROR($V9),"",OFFSET('Smelter Look-up'!$C$4,$V9-4,0)&amp;"")</f>
        <v>ABC Refinery Pty Ltd.</v>
      </c>
      <c r="S9" s="181" t="str">
        <f t="shared" ca="1" si="2"/>
        <v>AU</v>
      </c>
      <c r="T9" s="181" t="str">
        <f ca="1">IF(B9="","",IF(ISERROR(MATCH($J9,SorP!$B$1:$B$6226,0)),"",INDIRECT("'SorP'!$A$"&amp;MATCH($S9&amp;$J9,SorP!C:C,0))))</f>
        <v>AU-NSW</v>
      </c>
      <c r="U9" s="201"/>
      <c r="V9" s="226">
        <f>IF(C9="",NA(),IF(OR(C9="Smelter not listed",C9="Smelter not yet identified"),MATCH($B9&amp;$D9,'Smelter Look-up'!$J:$J,0),MATCH($B9&amp;$C9,'Smelter Look-up'!$J:$J,0)))</f>
        <v>6</v>
      </c>
      <c r="X9" s="227">
        <f t="shared" si="3"/>
        <v>0</v>
      </c>
      <c r="AB9" s="228" t="str">
        <f t="shared" si="4"/>
        <v>GoldABC Refinery Pty Ltd.</v>
      </c>
    </row>
    <row r="10" spans="1:34" s="227" customFormat="1" ht="20.100000000000001" customHeight="1">
      <c r="A10" s="262" t="s">
        <v>2386</v>
      </c>
      <c r="B10" s="182" t="s">
        <v>1098</v>
      </c>
      <c r="C10" s="186" t="s">
        <v>2385</v>
      </c>
      <c r="D10" s="230"/>
      <c r="E10" s="182" t="s">
        <v>2384</v>
      </c>
      <c r="F10" s="182" t="s">
        <v>2386</v>
      </c>
      <c r="G10" s="182" t="s">
        <v>13177</v>
      </c>
      <c r="H10" s="183">
        <v>0</v>
      </c>
      <c r="I10" s="184" t="s">
        <v>2387</v>
      </c>
      <c r="J10" s="184" t="s">
        <v>1699</v>
      </c>
      <c r="K10" s="224"/>
      <c r="L10" s="224"/>
      <c r="M10" s="224"/>
      <c r="N10" s="224"/>
      <c r="O10" s="224"/>
      <c r="P10" s="185"/>
      <c r="Q10" s="225"/>
      <c r="R10" s="182" t="str">
        <f ca="1">IF(ISERROR($V10),"",OFFSET('Smelter Look-up'!$C$4,$V10-4,0)&amp;"")</f>
        <v>Abington Reldan Metals, LLC</v>
      </c>
      <c r="S10" s="181" t="str">
        <f t="shared" ca="1" si="2"/>
        <v>US</v>
      </c>
      <c r="T10" s="181" t="str">
        <f ca="1">IF(B10="","",IF(ISERROR(MATCH($J10,SorP!$B$1:$B$6226,0)),"",INDIRECT("'SorP'!$A$"&amp;MATCH($S10&amp;$J10,SorP!C:C,0))))</f>
        <v>US-PA</v>
      </c>
      <c r="U10" s="201"/>
      <c r="V10" s="226">
        <f>IF(C10="",NA(),IF(OR(C10="Smelter not listed",C10="Smelter not yet identified"),MATCH($B10&amp;$D10,'Smelter Look-up'!$J:$J,0),MATCH($B10&amp;$C10,'Smelter Look-up'!$J:$J,0)))</f>
        <v>7</v>
      </c>
      <c r="X10" s="227">
        <f t="shared" si="3"/>
        <v>0</v>
      </c>
      <c r="AB10" s="228" t="str">
        <f t="shared" si="4"/>
        <v>GoldAbington Reldan Metals, LLC</v>
      </c>
    </row>
    <row r="11" spans="1:34" s="227" customFormat="1" ht="20.100000000000001" customHeight="1">
      <c r="A11" s="262" t="s">
        <v>1350</v>
      </c>
      <c r="B11" s="182" t="s">
        <v>1098</v>
      </c>
      <c r="C11" s="186" t="s">
        <v>1349</v>
      </c>
      <c r="D11" s="230"/>
      <c r="E11" s="182" t="s">
        <v>2384</v>
      </c>
      <c r="F11" s="182" t="s">
        <v>1350</v>
      </c>
      <c r="G11" s="182" t="s">
        <v>13177</v>
      </c>
      <c r="H11" s="183">
        <v>0</v>
      </c>
      <c r="I11" s="184" t="s">
        <v>1506</v>
      </c>
      <c r="J11" s="184" t="s">
        <v>1507</v>
      </c>
      <c r="K11" s="224"/>
      <c r="L11" s="224"/>
      <c r="M11" s="224"/>
      <c r="N11" s="224"/>
      <c r="O11" s="224"/>
      <c r="P11" s="185"/>
      <c r="Q11" s="225"/>
      <c r="R11" s="182" t="str">
        <f ca="1">IF(ISERROR($V11),"",OFFSET('Smelter Look-up'!$C$4,$V11-4,0)&amp;"")</f>
        <v>Advanced Chemical Company</v>
      </c>
      <c r="S11" s="181" t="str">
        <f t="shared" ca="1" si="2"/>
        <v>US</v>
      </c>
      <c r="T11" s="181" t="str">
        <f ca="1">IF(B11="","",IF(ISERROR(MATCH($J11,SorP!$B$1:$B$6226,0)),"",INDIRECT("'SorP'!$A$"&amp;MATCH($S11&amp;$J11,SorP!C:C,0))))</f>
        <v>US-RI</v>
      </c>
      <c r="U11" s="201"/>
      <c r="V11" s="226">
        <f>IF(C11="",NA(),IF(OR(C11="Smelter not listed",C11="Smelter not yet identified"),MATCH($B11&amp;$D11,'Smelter Look-up'!$J:$J,0),MATCH($B11&amp;$C11,'Smelter Look-up'!$J:$J,0)))</f>
        <v>8</v>
      </c>
      <c r="X11" s="227">
        <f t="shared" si="3"/>
        <v>0</v>
      </c>
      <c r="AB11" s="228" t="str">
        <f t="shared" si="4"/>
        <v>GoldAdvanced Chemical Company</v>
      </c>
    </row>
    <row r="12" spans="1:34" s="227" customFormat="1" ht="20.100000000000001" customHeight="1">
      <c r="A12" s="262" t="s">
        <v>12865</v>
      </c>
      <c r="B12" s="182" t="s">
        <v>1098</v>
      </c>
      <c r="C12" s="186" t="s">
        <v>12864</v>
      </c>
      <c r="D12" s="230"/>
      <c r="E12" s="182" t="s">
        <v>861</v>
      </c>
      <c r="F12" s="182" t="s">
        <v>12865</v>
      </c>
      <c r="G12" s="182" t="s">
        <v>13177</v>
      </c>
      <c r="H12" s="183">
        <v>0</v>
      </c>
      <c r="I12" s="184" t="s">
        <v>12888</v>
      </c>
      <c r="J12" s="184" t="s">
        <v>11613</v>
      </c>
      <c r="K12" s="224"/>
      <c r="L12" s="224"/>
      <c r="M12" s="224"/>
      <c r="N12" s="224"/>
      <c r="O12" s="224"/>
      <c r="P12" s="185"/>
      <c r="Q12" s="225"/>
      <c r="R12" s="182" t="str">
        <f ca="1">IF(ISERROR($V12),"",OFFSET('Smelter Look-up'!$C$4,$V12-4,0)&amp;"")</f>
        <v>African Gold Refinery</v>
      </c>
      <c r="S12" s="181" t="str">
        <f t="shared" ca="1" si="2"/>
        <v>UG</v>
      </c>
      <c r="T12" s="181" t="str">
        <f ca="1">IF(B12="","",IF(ISERROR(MATCH($J12,SorP!$B$1:$B$6226,0)),"",INDIRECT("'SorP'!$A$"&amp;MATCH($S12&amp;$J12,SorP!C:C,0))))</f>
        <v>UG-113</v>
      </c>
      <c r="U12" s="201"/>
      <c r="V12" s="226">
        <f>IF(C12="",NA(),IF(OR(C12="Smelter not listed",C12="Smelter not yet identified"),MATCH($B12&amp;$D12,'Smelter Look-up'!$J:$J,0),MATCH($B12&amp;$C12,'Smelter Look-up'!$J:$J,0)))</f>
        <v>9</v>
      </c>
      <c r="X12" s="227">
        <f t="shared" si="3"/>
        <v>0</v>
      </c>
      <c r="AB12" s="228" t="str">
        <f t="shared" si="4"/>
        <v>GoldAfrican Gold Refinery</v>
      </c>
    </row>
    <row r="13" spans="1:34" s="227" customFormat="1" ht="20.100000000000001" customHeight="1">
      <c r="A13" s="262" t="s">
        <v>634</v>
      </c>
      <c r="B13" s="182" t="s">
        <v>1098</v>
      </c>
      <c r="C13" s="186" t="s">
        <v>15276</v>
      </c>
      <c r="D13" s="230"/>
      <c r="E13" s="182" t="s">
        <v>1070</v>
      </c>
      <c r="F13" s="182" t="s">
        <v>634</v>
      </c>
      <c r="G13" s="182" t="s">
        <v>13177</v>
      </c>
      <c r="H13" s="183">
        <v>0</v>
      </c>
      <c r="I13" s="184" t="s">
        <v>1510</v>
      </c>
      <c r="J13" s="184" t="s">
        <v>1511</v>
      </c>
      <c r="K13" s="224"/>
      <c r="L13" s="224"/>
      <c r="M13" s="224"/>
      <c r="N13" s="224"/>
      <c r="O13" s="224"/>
      <c r="P13" s="185"/>
      <c r="Q13" s="225"/>
      <c r="R13" s="182" t="str">
        <f ca="1">IF(ISERROR($V13),"",OFFSET('Smelter Look-up'!$C$4,$V13-4,0)&amp;"")</f>
        <v>Agosi AG</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10</v>
      </c>
      <c r="X13" s="227">
        <f t="shared" si="3"/>
        <v>0</v>
      </c>
      <c r="AB13" s="228" t="str">
        <f t="shared" si="4"/>
        <v>GoldAgosi AG</v>
      </c>
    </row>
    <row r="14" spans="1:34" s="227" customFormat="1" ht="20.100000000000001" customHeight="1">
      <c r="A14" s="262" t="s">
        <v>633</v>
      </c>
      <c r="B14" s="182" t="s">
        <v>1098</v>
      </c>
      <c r="C14" s="186" t="s">
        <v>2095</v>
      </c>
      <c r="D14" s="230"/>
      <c r="E14" s="182" t="s">
        <v>1077</v>
      </c>
      <c r="F14" s="182" t="s">
        <v>633</v>
      </c>
      <c r="G14" s="182" t="s">
        <v>13177</v>
      </c>
      <c r="H14" s="183">
        <v>0</v>
      </c>
      <c r="I14" s="184" t="s">
        <v>1508</v>
      </c>
      <c r="J14" s="184" t="s">
        <v>1509</v>
      </c>
      <c r="K14" s="224"/>
      <c r="L14" s="224"/>
      <c r="M14" s="224"/>
      <c r="N14" s="224"/>
      <c r="O14" s="224"/>
      <c r="P14" s="185"/>
      <c r="Q14" s="225"/>
      <c r="R14" s="182" t="str">
        <f ca="1">IF(ISERROR($V14),"",OFFSET('Smelter Look-up'!$C$4,$V14-4,0)&amp;"")</f>
        <v>Aida Chemical Industries Co., Ltd.</v>
      </c>
      <c r="S14" s="181" t="str">
        <f t="shared" ca="1" si="2"/>
        <v>JP</v>
      </c>
      <c r="T14" s="181" t="str">
        <f ca="1">IF(B14="","",IF(ISERROR(MATCH($J14,SorP!$B$1:$B$6226,0)),"",INDIRECT("'SorP'!$A$"&amp;MATCH($S14&amp;$J14,SorP!C:C,0))))</f>
        <v>JP-13</v>
      </c>
      <c r="U14" s="201"/>
      <c r="V14" s="226">
        <f>IF(C14="",NA(),IF(OR(C14="Smelter not listed",C14="Smelter not yet identified"),MATCH($B14&amp;$D14,'Smelter Look-up'!$J:$J,0),MATCH($B14&amp;$C14,'Smelter Look-up'!$J:$J,0)))</f>
        <v>13</v>
      </c>
      <c r="X14" s="227">
        <f t="shared" si="3"/>
        <v>0</v>
      </c>
      <c r="AB14" s="228" t="str">
        <f t="shared" si="4"/>
        <v>GoldAida Chemical Industries Co., Ltd.</v>
      </c>
    </row>
    <row r="15" spans="1:34" s="227" customFormat="1" ht="20.100000000000001" customHeight="1">
      <c r="A15" s="262" t="s">
        <v>1667</v>
      </c>
      <c r="B15" s="182" t="s">
        <v>1098</v>
      </c>
      <c r="C15" s="186" t="s">
        <v>1666</v>
      </c>
      <c r="D15" s="230"/>
      <c r="E15" s="182" t="s">
        <v>1061</v>
      </c>
      <c r="F15" s="182" t="s">
        <v>1667</v>
      </c>
      <c r="G15" s="182" t="s">
        <v>13177</v>
      </c>
      <c r="H15" s="183">
        <v>0</v>
      </c>
      <c r="I15" s="184" t="s">
        <v>1668</v>
      </c>
      <c r="J15" s="184" t="s">
        <v>2524</v>
      </c>
      <c r="K15" s="224"/>
      <c r="L15" s="224"/>
      <c r="M15" s="224"/>
      <c r="N15" s="224"/>
      <c r="O15" s="224"/>
      <c r="P15" s="185"/>
      <c r="Q15" s="225"/>
      <c r="R15" s="182" t="str">
        <f ca="1">IF(ISERROR($V15),"",OFFSET('Smelter Look-up'!$C$4,$V15-4,0)&amp;"")</f>
        <v>Al Etihad Gold Refinery DMCC</v>
      </c>
      <c r="S15" s="181" t="str">
        <f t="shared" ca="1" si="2"/>
        <v>AE</v>
      </c>
      <c r="T15" s="181" t="str">
        <f ca="1">IF(B15="","",IF(ISERROR(MATCH($J15,SorP!$B$1:$B$6226,0)),"",INDIRECT("'SorP'!$A$"&amp;MATCH($S15&amp;$J15,SorP!C:C,0))))</f>
        <v>AE-DU</v>
      </c>
      <c r="U15" s="201"/>
      <c r="V15" s="226">
        <f>IF(C15="",NA(),IF(OR(C15="Smelter not listed",C15="Smelter not yet identified"),MATCH($B15&amp;$D15,'Smelter Look-up'!$J:$J,0),MATCH($B15&amp;$C15,'Smelter Look-up'!$J:$J,0)))</f>
        <v>16</v>
      </c>
      <c r="X15" s="227">
        <f t="shared" si="3"/>
        <v>0</v>
      </c>
      <c r="AB15" s="228" t="str">
        <f t="shared" si="4"/>
        <v>GoldAl Etihad Gold Refinery DMCC</v>
      </c>
    </row>
    <row r="16" spans="1:34" s="227" customFormat="1" ht="20.100000000000001" customHeight="1">
      <c r="A16" s="262" t="s">
        <v>15278</v>
      </c>
      <c r="B16" s="182" t="s">
        <v>1098</v>
      </c>
      <c r="C16" s="186" t="s">
        <v>15277</v>
      </c>
      <c r="D16" s="230"/>
      <c r="E16" s="182" t="s">
        <v>13043</v>
      </c>
      <c r="F16" s="182" t="s">
        <v>15278</v>
      </c>
      <c r="G16" s="182" t="s">
        <v>13177</v>
      </c>
      <c r="H16" s="183">
        <v>0</v>
      </c>
      <c r="I16" s="184" t="s">
        <v>15279</v>
      </c>
      <c r="J16" s="184" t="s">
        <v>9531</v>
      </c>
      <c r="K16" s="224"/>
      <c r="L16" s="224"/>
      <c r="M16" s="224"/>
      <c r="N16" s="224"/>
      <c r="O16" s="224"/>
      <c r="P16" s="185"/>
      <c r="Q16" s="225"/>
      <c r="R16" s="182" t="str">
        <f ca="1">IF(ISERROR($V16),"",OFFSET('Smelter Look-up'!$C$4,$V16-4,0)&amp;"")</f>
        <v>Albino Mountinho Lda.</v>
      </c>
      <c r="S16" s="181" t="str">
        <f t="shared" ca="1" si="2"/>
        <v>PT</v>
      </c>
      <c r="T16" s="181" t="str">
        <f ca="1">IF(B16="","",IF(ISERROR(MATCH($J16,SorP!$B$1:$B$6226,0)),"",INDIRECT("'SorP'!$A$"&amp;MATCH($S16&amp;$J16,SorP!C:C,0))))</f>
        <v>PT-13</v>
      </c>
      <c r="U16" s="201"/>
      <c r="V16" s="226">
        <f>IF(C16="",NA(),IF(OR(C16="Smelter not listed",C16="Smelter not yet identified"),MATCH($B16&amp;$D16,'Smelter Look-up'!$J:$J,0),MATCH($B16&amp;$C16,'Smelter Look-up'!$J:$J,0)))</f>
        <v>17</v>
      </c>
      <c r="X16" s="227">
        <f t="shared" si="3"/>
        <v>0</v>
      </c>
      <c r="AB16" s="228" t="str">
        <f t="shared" si="4"/>
        <v>GoldAlbino Mountinho Lda.</v>
      </c>
    </row>
    <row r="17" spans="1:28" s="227" customFormat="1" ht="20.100000000000001" customHeight="1">
      <c r="A17" s="262" t="s">
        <v>14916</v>
      </c>
      <c r="B17" s="182" t="s">
        <v>1098</v>
      </c>
      <c r="C17" s="186" t="s">
        <v>14915</v>
      </c>
      <c r="D17" s="230"/>
      <c r="E17" s="182" t="s">
        <v>2384</v>
      </c>
      <c r="F17" s="182" t="s">
        <v>14916</v>
      </c>
      <c r="G17" s="182" t="s">
        <v>13177</v>
      </c>
      <c r="H17" s="183">
        <v>0</v>
      </c>
      <c r="I17" s="184" t="s">
        <v>14978</v>
      </c>
      <c r="J17" s="184" t="s">
        <v>1601</v>
      </c>
      <c r="K17" s="224"/>
      <c r="L17" s="224"/>
      <c r="M17" s="224"/>
      <c r="N17" s="224"/>
      <c r="O17" s="224"/>
      <c r="P17" s="185"/>
      <c r="Q17" s="225"/>
      <c r="R17" s="182" t="str">
        <f ca="1">IF(ISERROR($V17),"",OFFSET('Smelter Look-up'!$C$4,$V17-4,0)&amp;"")</f>
        <v>Alexy Metals</v>
      </c>
      <c r="S17" s="181" t="str">
        <f t="shared" ca="1" si="2"/>
        <v>US</v>
      </c>
      <c r="T17" s="181" t="str">
        <f ca="1">IF(B17="","",IF(ISERROR(MATCH($J17,SorP!$B$1:$B$6226,0)),"",INDIRECT("'SorP'!$A$"&amp;MATCH($S17&amp;$J17,SorP!C:C,0))))</f>
        <v>US-OH</v>
      </c>
      <c r="U17" s="201"/>
      <c r="V17" s="226">
        <f>IF(C17="",NA(),IF(OR(C17="Smelter not listed",C17="Smelter not yet identified"),MATCH($B17&amp;$D17,'Smelter Look-up'!$J:$J,0),MATCH($B17&amp;$C17,'Smelter Look-up'!$J:$J,0)))</f>
        <v>18</v>
      </c>
      <c r="X17" s="227">
        <f t="shared" si="3"/>
        <v>0</v>
      </c>
      <c r="AB17" s="228" t="str">
        <f t="shared" si="4"/>
        <v>GoldAlexy Metals</v>
      </c>
    </row>
    <row r="18" spans="1:28" s="227" customFormat="1" ht="20.100000000000001" customHeight="1">
      <c r="A18" s="262" t="s">
        <v>635</v>
      </c>
      <c r="B18" s="182" t="s">
        <v>1098</v>
      </c>
      <c r="C18" s="186" t="s">
        <v>607</v>
      </c>
      <c r="D18" s="230"/>
      <c r="E18" s="182" t="s">
        <v>862</v>
      </c>
      <c r="F18" s="182" t="s">
        <v>635</v>
      </c>
      <c r="G18" s="182" t="s">
        <v>13177</v>
      </c>
      <c r="H18" s="183">
        <v>0</v>
      </c>
      <c r="I18" s="184" t="s">
        <v>1512</v>
      </c>
      <c r="J18" s="184" t="s">
        <v>11961</v>
      </c>
      <c r="K18" s="224"/>
      <c r="L18" s="224"/>
      <c r="M18" s="224"/>
      <c r="N18" s="224"/>
      <c r="O18" s="224"/>
      <c r="P18" s="185"/>
      <c r="Q18" s="225"/>
      <c r="R18" s="182" t="str">
        <f ca="1">IF(ISERROR($V18),"",OFFSET('Smelter Look-up'!$C$4,$V18-4,0)&amp;"")</f>
        <v>Almalyk Mining and Metallurgical Complex (AMMC)</v>
      </c>
      <c r="S18" s="181" t="str">
        <f t="shared" ca="1" si="2"/>
        <v>UZ</v>
      </c>
      <c r="T18" s="181" t="str">
        <f ca="1">IF(B18="","",IF(ISERROR(MATCH($J18,SorP!$B$1:$B$6226,0)),"",INDIRECT("'SorP'!$A$"&amp;MATCH($S18&amp;$J18,SorP!C:C,0))))</f>
        <v>UZ-TO</v>
      </c>
      <c r="U18" s="201"/>
      <c r="V18" s="226">
        <f>IF(C18="",NA(),IF(OR(C18="Smelter not listed",C18="Smelter not yet identified"),MATCH($B18&amp;$D18,'Smelter Look-up'!$J:$J,0),MATCH($B18&amp;$C18,'Smelter Look-up'!$J:$J,0)))</f>
        <v>20</v>
      </c>
      <c r="X18" s="227">
        <f t="shared" si="3"/>
        <v>0</v>
      </c>
      <c r="AB18" s="228" t="str">
        <f t="shared" si="4"/>
        <v>GoldAlmalyk Mining and Metallurgical Complex (AMMC)</v>
      </c>
    </row>
    <row r="19" spans="1:28" s="227" customFormat="1" ht="89.25">
      <c r="A19" s="262" t="s">
        <v>636</v>
      </c>
      <c r="B19" s="182" t="s">
        <v>1098</v>
      </c>
      <c r="C19" s="186" t="s">
        <v>12375</v>
      </c>
      <c r="D19" s="230"/>
      <c r="E19" s="182" t="s">
        <v>1065</v>
      </c>
      <c r="F19" s="182" t="s">
        <v>636</v>
      </c>
      <c r="G19" s="182" t="s">
        <v>13177</v>
      </c>
      <c r="H19" s="183">
        <v>0</v>
      </c>
      <c r="I19" s="184" t="s">
        <v>1514</v>
      </c>
      <c r="J19" s="184" t="s">
        <v>1515</v>
      </c>
      <c r="K19" s="224"/>
      <c r="L19" s="224"/>
      <c r="M19" s="224"/>
      <c r="N19" s="224"/>
      <c r="O19" s="224"/>
      <c r="P19" s="185"/>
      <c r="Q19" s="225"/>
      <c r="R19" s="182" t="str">
        <f ca="1">IF(ISERROR($V19),"",OFFSET('Smelter Look-up'!$C$4,$V19-4,0)&amp;"")</f>
        <v>AngloGold Ashanti Corrego do Sitio Mineracao</v>
      </c>
      <c r="S19" s="181" t="str">
        <f t="shared" ca="1" si="2"/>
        <v>BR</v>
      </c>
      <c r="T19" s="181" t="str">
        <f ca="1">IF(B19="","",IF(ISERROR(MATCH($J19,SorP!$B$1:$B$6226,0)),"",INDIRECT("'SorP'!$A$"&amp;MATCH($S19&amp;$J19,SorP!C:C,0))))</f>
        <v>BR-MG</v>
      </c>
      <c r="U19" s="201"/>
      <c r="V19" s="226">
        <f>IF(C19="",NA(),IF(OR(C19="Smelter not listed",C19="Smelter not yet identified"),MATCH($B19&amp;$D19,'Smelter Look-up'!$J:$J,0),MATCH($B19&amp;$C19,'Smelter Look-up'!$J:$J,0)))</f>
        <v>23</v>
      </c>
      <c r="X19" s="227">
        <f t="shared" si="3"/>
        <v>0</v>
      </c>
      <c r="AB19" s="228" t="str">
        <f t="shared" si="4"/>
        <v>GoldAngloGold Ashanti Corrego do Sitio Mineracao</v>
      </c>
    </row>
    <row r="20" spans="1:28" s="227" customFormat="1" ht="51">
      <c r="A20" s="262" t="s">
        <v>637</v>
      </c>
      <c r="B20" s="182" t="s">
        <v>1098</v>
      </c>
      <c r="C20" s="186" t="s">
        <v>2236</v>
      </c>
      <c r="D20" s="230"/>
      <c r="E20" s="182" t="s">
        <v>1067</v>
      </c>
      <c r="F20" s="182" t="s">
        <v>637</v>
      </c>
      <c r="G20" s="182" t="s">
        <v>13177</v>
      </c>
      <c r="H20" s="183">
        <v>0</v>
      </c>
      <c r="I20" s="184" t="s">
        <v>1516</v>
      </c>
      <c r="J20" s="184" t="s">
        <v>1517</v>
      </c>
      <c r="K20" s="224"/>
      <c r="L20" s="224"/>
      <c r="M20" s="224"/>
      <c r="N20" s="224"/>
      <c r="O20" s="224"/>
      <c r="P20" s="185"/>
      <c r="Q20" s="225"/>
      <c r="R20" s="182" t="str">
        <f ca="1">IF(ISERROR($V20),"",OFFSET('Smelter Look-up'!$C$4,$V20-4,0)&amp;"")</f>
        <v>Argor-Heraeus S.A.</v>
      </c>
      <c r="S20" s="181" t="str">
        <f t="shared" ca="1" si="2"/>
        <v>CH</v>
      </c>
      <c r="T20" s="181" t="str">
        <f ca="1">IF(B20="","",IF(ISERROR(MATCH($J20,SorP!$B$1:$B$6226,0)),"",INDIRECT("'SorP'!$A$"&amp;MATCH($S20&amp;$J20,SorP!C:C,0))))</f>
        <v>CH-TI</v>
      </c>
      <c r="U20" s="201"/>
      <c r="V20" s="226">
        <f>IF(C20="",NA(),IF(OR(C20="Smelter not listed",C20="Smelter not yet identified"),MATCH($B20&amp;$D20,'Smelter Look-up'!$J:$J,0),MATCH($B20&amp;$C20,'Smelter Look-up'!$J:$J,0)))</f>
        <v>28</v>
      </c>
      <c r="X20" s="227">
        <f t="shared" si="3"/>
        <v>0</v>
      </c>
      <c r="AB20" s="228" t="str">
        <f t="shared" si="4"/>
        <v>GoldArgor-Heraeus S.A.</v>
      </c>
    </row>
    <row r="21" spans="1:28" s="227" customFormat="1" ht="51">
      <c r="A21" s="181" t="s">
        <v>638</v>
      </c>
      <c r="B21" s="182" t="s">
        <v>1098</v>
      </c>
      <c r="C21" s="186" t="s">
        <v>2237</v>
      </c>
      <c r="D21" s="230"/>
      <c r="E21" s="182" t="s">
        <v>1077</v>
      </c>
      <c r="F21" s="182" t="s">
        <v>638</v>
      </c>
      <c r="G21" s="182" t="s">
        <v>13177</v>
      </c>
      <c r="H21" s="183">
        <v>0</v>
      </c>
      <c r="I21" s="184" t="s">
        <v>15829</v>
      </c>
      <c r="J21" s="184" t="s">
        <v>1518</v>
      </c>
      <c r="K21" s="224"/>
      <c r="L21" s="224"/>
      <c r="M21" s="224"/>
      <c r="N21" s="224"/>
      <c r="O21" s="224"/>
      <c r="P21" s="185"/>
      <c r="Q21" s="225"/>
      <c r="R21" s="182" t="str">
        <f ca="1">IF(ISERROR($V21),"",OFFSET('Smelter Look-up'!$C$4,$V21-4,0)&amp;"")</f>
        <v>ASAHI METALFINE, Inc.</v>
      </c>
      <c r="S21" s="181" t="str">
        <f t="shared" ca="1" si="2"/>
        <v>JP</v>
      </c>
      <c r="T21" s="181" t="str">
        <f ca="1">IF(B21="","",IF(ISERROR(MATCH($J21,SorP!$B$1:$B$6226,0)),"",INDIRECT("'SorP'!$A$"&amp;MATCH($S21&amp;$J21,SorP!C:C,0))))</f>
        <v>JP-28</v>
      </c>
      <c r="U21" s="201"/>
      <c r="V21" s="226">
        <f>IF(C21="",NA(),IF(OR(C21="Smelter not listed",C21="Smelter not yet identified"),MATCH($B21&amp;$D21,'Smelter Look-up'!$J:$J,0),MATCH($B21&amp;$C21,'Smelter Look-up'!$J:$J,0)))</f>
        <v>30</v>
      </c>
      <c r="X21" s="227">
        <f t="shared" si="3"/>
        <v>0</v>
      </c>
      <c r="AB21" s="228" t="str">
        <f t="shared" si="4"/>
        <v>GoldAsahi Pretec Corp.</v>
      </c>
    </row>
    <row r="22" spans="1:28" s="227" customFormat="1" ht="63.75">
      <c r="A22" s="181" t="s">
        <v>670</v>
      </c>
      <c r="B22" s="182" t="s">
        <v>1098</v>
      </c>
      <c r="C22" s="186" t="s">
        <v>2238</v>
      </c>
      <c r="D22" s="230"/>
      <c r="E22" s="182" t="s">
        <v>1066</v>
      </c>
      <c r="F22" s="182" t="s">
        <v>670</v>
      </c>
      <c r="G22" s="182" t="s">
        <v>13177</v>
      </c>
      <c r="H22" s="183">
        <v>0</v>
      </c>
      <c r="I22" s="184" t="s">
        <v>1568</v>
      </c>
      <c r="J22" s="184" t="s">
        <v>1569</v>
      </c>
      <c r="K22" s="224"/>
      <c r="L22" s="224"/>
      <c r="M22" s="224"/>
      <c r="N22" s="224"/>
      <c r="O22" s="224"/>
      <c r="P22" s="185"/>
      <c r="Q22" s="225"/>
      <c r="R22" s="182" t="str">
        <f ca="1">IF(ISERROR($V22),"",OFFSET('Smelter Look-up'!$C$4,$V22-4,0)&amp;"")</f>
        <v>Asahi Refining Canada Ltd.</v>
      </c>
      <c r="S22" s="181" t="str">
        <f t="shared" ca="1" si="2"/>
        <v>CA</v>
      </c>
      <c r="T22" s="181" t="str">
        <f ca="1">IF(B22="","",IF(ISERROR(MATCH($J22,SorP!$B$1:$B$6226,0)),"",INDIRECT("'SorP'!$A$"&amp;MATCH($S22&amp;$J22,SorP!C:C,0))))</f>
        <v>CA-ON</v>
      </c>
      <c r="U22" s="201"/>
      <c r="V22" s="226">
        <f>IF(C22="",NA(),IF(OR(C22="Smelter not listed",C22="Smelter not yet identified"),MATCH($B22&amp;$D22,'Smelter Look-up'!$J:$J,0),MATCH($B22&amp;$C22,'Smelter Look-up'!$J:$J,0)))</f>
        <v>31</v>
      </c>
      <c r="X22" s="227">
        <f t="shared" si="3"/>
        <v>0</v>
      </c>
      <c r="AB22" s="228" t="str">
        <f t="shared" si="4"/>
        <v>GoldAsahi Refining Canada Ltd.</v>
      </c>
    </row>
    <row r="23" spans="1:28" s="227" customFormat="1" ht="63.75">
      <c r="A23" s="181" t="s">
        <v>669</v>
      </c>
      <c r="B23" s="182" t="s">
        <v>1098</v>
      </c>
      <c r="C23" s="186" t="s">
        <v>2153</v>
      </c>
      <c r="D23" s="230"/>
      <c r="E23" s="182" t="s">
        <v>2384</v>
      </c>
      <c r="F23" s="182" t="s">
        <v>669</v>
      </c>
      <c r="G23" s="182" t="s">
        <v>13177</v>
      </c>
      <c r="H23" s="183">
        <v>0</v>
      </c>
      <c r="I23" s="184" t="s">
        <v>1565</v>
      </c>
      <c r="J23" s="184" t="s">
        <v>1566</v>
      </c>
      <c r="K23" s="224"/>
      <c r="L23" s="224"/>
      <c r="M23" s="224"/>
      <c r="N23" s="224"/>
      <c r="O23" s="224"/>
      <c r="P23" s="185"/>
      <c r="Q23" s="225"/>
      <c r="R23" s="182" t="str">
        <f ca="1">IF(ISERROR($V23),"",OFFSET('Smelter Look-up'!$C$4,$V23-4,0)&amp;"")</f>
        <v>Asahi Refining USA Inc.</v>
      </c>
      <c r="S23" s="181" t="str">
        <f t="shared" ca="1" si="2"/>
        <v>US</v>
      </c>
      <c r="T23" s="181" t="str">
        <f ca="1">IF(B23="","",IF(ISERROR(MATCH($J23,SorP!$B$1:$B$6226,0)),"",INDIRECT("'SorP'!$A$"&amp;MATCH($S23&amp;$J23,SorP!C:C,0))))</f>
        <v>US-UT</v>
      </c>
      <c r="U23" s="201"/>
      <c r="V23" s="226">
        <f>IF(C23="",NA(),IF(OR(C23="Smelter not listed",C23="Smelter not yet identified"),MATCH($B23&amp;$D23,'Smelter Look-up'!$J:$J,0),MATCH($B23&amp;$C23,'Smelter Look-up'!$J:$J,0)))</f>
        <v>32</v>
      </c>
      <c r="X23" s="227">
        <f t="shared" si="3"/>
        <v>0</v>
      </c>
      <c r="AB23" s="228" t="str">
        <f t="shared" si="4"/>
        <v>GoldAsahi Refining USA Inc.</v>
      </c>
    </row>
    <row r="24" spans="1:28" s="227" customFormat="1" ht="51">
      <c r="A24" s="181" t="s">
        <v>639</v>
      </c>
      <c r="B24" s="182" t="s">
        <v>1098</v>
      </c>
      <c r="C24" s="186" t="s">
        <v>2096</v>
      </c>
      <c r="D24" s="230"/>
      <c r="E24" s="182" t="s">
        <v>1077</v>
      </c>
      <c r="F24" s="182" t="s">
        <v>639</v>
      </c>
      <c r="G24" s="182" t="s">
        <v>13177</v>
      </c>
      <c r="H24" s="183">
        <v>0</v>
      </c>
      <c r="I24" s="184" t="s">
        <v>1520</v>
      </c>
      <c r="J24" s="184" t="s">
        <v>1521</v>
      </c>
      <c r="K24" s="224"/>
      <c r="L24" s="224"/>
      <c r="M24" s="224"/>
      <c r="N24" s="224"/>
      <c r="O24" s="224"/>
      <c r="P24" s="185"/>
      <c r="Q24" s="225"/>
      <c r="R24" s="182" t="str">
        <f ca="1">IF(ISERROR($V24),"",OFFSET('Smelter Look-up'!$C$4,$V24-4,0)&amp;"")</f>
        <v>Asaka Riken Co., Ltd.</v>
      </c>
      <c r="S24" s="181" t="str">
        <f t="shared" ca="1" si="2"/>
        <v>JP</v>
      </c>
      <c r="T24" s="181" t="str">
        <f ca="1">IF(B24="","",IF(ISERROR(MATCH($J24,SorP!$B$1:$B$6226,0)),"",INDIRECT("'SorP'!$A$"&amp;MATCH($S24&amp;$J24,SorP!C:C,0))))</f>
        <v>JP-07</v>
      </c>
      <c r="U24" s="201"/>
      <c r="V24" s="226">
        <f>IF(C24="",NA(),IF(OR(C24="Smelter not listed",C24="Smelter not yet identified"),MATCH($B24&amp;$D24,'Smelter Look-up'!$J:$J,0),MATCH($B24&amp;$C24,'Smelter Look-up'!$J:$J,0)))</f>
        <v>33</v>
      </c>
      <c r="X24" s="227">
        <f t="shared" si="3"/>
        <v>0</v>
      </c>
      <c r="AB24" s="228" t="str">
        <f t="shared" si="4"/>
        <v>GoldAsaka Riken Co., Ltd.</v>
      </c>
    </row>
    <row r="25" spans="1:28" s="227" customFormat="1" ht="102">
      <c r="A25" s="181" t="s">
        <v>640</v>
      </c>
      <c r="B25" s="182" t="s">
        <v>1098</v>
      </c>
      <c r="C25" s="186" t="s">
        <v>608</v>
      </c>
      <c r="D25" s="230"/>
      <c r="E25" s="182" t="s">
        <v>860</v>
      </c>
      <c r="F25" s="182" t="s">
        <v>640</v>
      </c>
      <c r="G25" s="182" t="s">
        <v>13177</v>
      </c>
      <c r="H25" s="183">
        <v>0</v>
      </c>
      <c r="I25" s="184" t="s">
        <v>1522</v>
      </c>
      <c r="J25" s="184" t="s">
        <v>11215</v>
      </c>
      <c r="K25" s="224"/>
      <c r="L25" s="224"/>
      <c r="M25" s="224"/>
      <c r="N25" s="224"/>
      <c r="O25" s="224"/>
      <c r="P25" s="185"/>
      <c r="Q25" s="225"/>
      <c r="R25" s="182" t="str">
        <f ca="1">IF(ISERROR($V25),"",OFFSET('Smelter Look-up'!$C$4,$V25-4,0)&amp;"")</f>
        <v>Atasay Kuyumculuk Sanayi Ve Ticaret A.S.</v>
      </c>
      <c r="S25" s="181" t="str">
        <f t="shared" ca="1" si="2"/>
        <v>TR</v>
      </c>
      <c r="T25" s="181" t="str">
        <f ca="1">IF(B25="","",IF(ISERROR(MATCH($J25,SorP!$B$1:$B$6226,0)),"",INDIRECT("'SorP'!$A$"&amp;MATCH($S25&amp;$J25,SorP!C:C,0))))</f>
        <v>TR-34</v>
      </c>
      <c r="U25" s="201"/>
      <c r="V25" s="226">
        <f>IF(C25="",NA(),IF(OR(C25="Smelter not listed",C25="Smelter not yet identified"),MATCH($B25&amp;$D25,'Smelter Look-up'!$J:$J,0),MATCH($B25&amp;$C25,'Smelter Look-up'!$J:$J,0)))</f>
        <v>35</v>
      </c>
      <c r="X25" s="227">
        <f t="shared" si="3"/>
        <v>0</v>
      </c>
      <c r="AB25" s="228" t="str">
        <f t="shared" si="4"/>
        <v>GoldAtasay Kuyumculuk Sanayi Ve Ticaret A.S.</v>
      </c>
    </row>
    <row r="26" spans="1:28" s="227" customFormat="1" ht="51">
      <c r="A26" s="181" t="s">
        <v>2240</v>
      </c>
      <c r="B26" s="182" t="s">
        <v>1098</v>
      </c>
      <c r="C26" s="186" t="s">
        <v>2239</v>
      </c>
      <c r="D26" s="230"/>
      <c r="E26" s="182" t="s">
        <v>864</v>
      </c>
      <c r="F26" s="182" t="s">
        <v>2240</v>
      </c>
      <c r="G26" s="182" t="s">
        <v>13177</v>
      </c>
      <c r="H26" s="183">
        <v>0</v>
      </c>
      <c r="I26" s="184" t="s">
        <v>2241</v>
      </c>
      <c r="J26" s="184" t="s">
        <v>1610</v>
      </c>
      <c r="K26" s="224"/>
      <c r="L26" s="224"/>
      <c r="M26" s="224"/>
      <c r="N26" s="224"/>
      <c r="O26" s="224"/>
      <c r="P26" s="185"/>
      <c r="Q26" s="225"/>
      <c r="R26" s="182" t="str">
        <f ca="1">IF(ISERROR($V26),"",OFFSET('Smelter Look-up'!$C$4,$V26-4,0)&amp;"")</f>
        <v>AU Traders and Refiners</v>
      </c>
      <c r="S26" s="181" t="str">
        <f t="shared" ca="1" si="2"/>
        <v>ZA</v>
      </c>
      <c r="T26" s="181" t="str">
        <f ca="1">IF(B26="","",IF(ISERROR(MATCH($J26,SorP!$B$1:$B$6226,0)),"",INDIRECT("'SorP'!$A$"&amp;MATCH($S26&amp;$J26,SorP!C:C,0))))</f>
        <v>ZA-GP</v>
      </c>
      <c r="U26" s="201"/>
      <c r="V26" s="226">
        <f>IF(C26="",NA(),IF(OR(C26="Smelter not listed",C26="Smelter not yet identified"),MATCH($B26&amp;$D26,'Smelter Look-up'!$J:$J,0),MATCH($B26&amp;$C26,'Smelter Look-up'!$J:$J,0)))</f>
        <v>37</v>
      </c>
      <c r="X26" s="227">
        <f t="shared" si="3"/>
        <v>0</v>
      </c>
      <c r="AB26" s="228" t="str">
        <f t="shared" si="4"/>
        <v>GoldAU Traders and Refiners</v>
      </c>
    </row>
    <row r="27" spans="1:28" s="227" customFormat="1" ht="76.5">
      <c r="A27" s="181" t="s">
        <v>13767</v>
      </c>
      <c r="B27" s="182" t="s">
        <v>1098</v>
      </c>
      <c r="C27" s="186" t="s">
        <v>13745</v>
      </c>
      <c r="D27" s="230"/>
      <c r="E27" s="182" t="s">
        <v>1075</v>
      </c>
      <c r="F27" s="182" t="s">
        <v>13767</v>
      </c>
      <c r="G27" s="182" t="s">
        <v>13177</v>
      </c>
      <c r="H27" s="183">
        <v>0</v>
      </c>
      <c r="I27" s="184" t="s">
        <v>13781</v>
      </c>
      <c r="J27" s="184" t="s">
        <v>15280</v>
      </c>
      <c r="K27" s="224"/>
      <c r="L27" s="224"/>
      <c r="M27" s="224"/>
      <c r="N27" s="224"/>
      <c r="O27" s="224"/>
      <c r="P27" s="185"/>
      <c r="Q27" s="225"/>
      <c r="R27" s="182" t="str">
        <f ca="1">IF(ISERROR($V27),"",OFFSET('Smelter Look-up'!$C$4,$V27-4,0)&amp;"")</f>
        <v>Augmont Enterprises Private Limited</v>
      </c>
      <c r="S27" s="181" t="str">
        <f t="shared" ca="1" si="2"/>
        <v>IN</v>
      </c>
      <c r="T27" s="181" t="str">
        <f ca="1">IF(B27="","",IF(ISERROR(MATCH($J27,SorP!$B$1:$B$6226,0)),"",INDIRECT("'SorP'!$A$"&amp;MATCH($S27&amp;$J27,SorP!C:C,0))))</f>
        <v>IN-MH</v>
      </c>
      <c r="U27" s="201"/>
      <c r="V27" s="226">
        <f>IF(C27="",NA(),IF(OR(C27="Smelter not listed",C27="Smelter not yet identified"),MATCH($B27&amp;$D27,'Smelter Look-up'!$J:$J,0),MATCH($B27&amp;$C27,'Smelter Look-up'!$J:$J,0)))</f>
        <v>38</v>
      </c>
      <c r="X27" s="227">
        <f t="shared" si="3"/>
        <v>0</v>
      </c>
      <c r="AB27" s="228" t="str">
        <f t="shared" si="4"/>
        <v>GoldAugmont Enterprises Private Limited</v>
      </c>
    </row>
    <row r="28" spans="1:28" s="227" customFormat="1" ht="25.5">
      <c r="A28" s="181" t="s">
        <v>641</v>
      </c>
      <c r="B28" s="182" t="s">
        <v>1098</v>
      </c>
      <c r="C28" s="186" t="s">
        <v>1191</v>
      </c>
      <c r="D28" s="230"/>
      <c r="E28" s="182" t="s">
        <v>1070</v>
      </c>
      <c r="F28" s="182" t="s">
        <v>641</v>
      </c>
      <c r="G28" s="182" t="s">
        <v>13177</v>
      </c>
      <c r="H28" s="183">
        <v>0</v>
      </c>
      <c r="I28" s="184" t="s">
        <v>1523</v>
      </c>
      <c r="J28" s="184" t="s">
        <v>1523</v>
      </c>
      <c r="K28" s="224"/>
      <c r="L28" s="224"/>
      <c r="M28" s="224"/>
      <c r="N28" s="224"/>
      <c r="O28" s="224"/>
      <c r="P28" s="185"/>
      <c r="Q28" s="225"/>
      <c r="R28" s="182" t="str">
        <f ca="1">IF(ISERROR($V28),"",OFFSET('Smelter Look-up'!$C$4,$V28-4,0)&amp;"")</f>
        <v>Aurubis AG</v>
      </c>
      <c r="S28" s="181" t="str">
        <f t="shared" ca="1" si="2"/>
        <v>DE</v>
      </c>
      <c r="T28" s="181" t="str">
        <f ca="1">IF(B28="","",IF(ISERROR(MATCH($J28,SorP!$B$1:$B$6226,0)),"",INDIRECT("'SorP'!$A$"&amp;MATCH($S28&amp;$J28,SorP!C:C,0))))</f>
        <v>DE-HH</v>
      </c>
      <c r="U28" s="201"/>
      <c r="V28" s="226">
        <f>IF(C28="",NA(),IF(OR(C28="Smelter not listed",C28="Smelter not yet identified"),MATCH($B28&amp;$D28,'Smelter Look-up'!$J:$J,0),MATCH($B28&amp;$C28,'Smelter Look-up'!$J:$J,0)))</f>
        <v>39</v>
      </c>
      <c r="X28" s="227">
        <f t="shared" si="3"/>
        <v>0</v>
      </c>
      <c r="AB28" s="228" t="str">
        <f t="shared" si="4"/>
        <v>GoldAurubis AG</v>
      </c>
    </row>
    <row r="29" spans="1:28" s="227" customFormat="1" ht="38.25">
      <c r="A29" s="181" t="s">
        <v>2244</v>
      </c>
      <c r="B29" s="182" t="s">
        <v>1098</v>
      </c>
      <c r="C29" s="186" t="s">
        <v>2243</v>
      </c>
      <c r="D29" s="230"/>
      <c r="E29" s="182" t="s">
        <v>1075</v>
      </c>
      <c r="F29" s="182" t="s">
        <v>2244</v>
      </c>
      <c r="G29" s="182" t="s">
        <v>13177</v>
      </c>
      <c r="H29" s="183">
        <v>0</v>
      </c>
      <c r="I29" s="184" t="s">
        <v>2298</v>
      </c>
      <c r="J29" s="184" t="s">
        <v>15384</v>
      </c>
      <c r="K29" s="224"/>
      <c r="L29" s="224"/>
      <c r="M29" s="224"/>
      <c r="N29" s="224"/>
      <c r="O29" s="224"/>
      <c r="P29" s="185"/>
      <c r="Q29" s="225"/>
      <c r="R29" s="182" t="str">
        <f ca="1">IF(ISERROR($V29),"",OFFSET('Smelter Look-up'!$C$4,$V29-4,0)&amp;"")</f>
        <v>Bangalore Refinery</v>
      </c>
      <c r="S29" s="181" t="str">
        <f t="shared" ca="1" si="2"/>
        <v>IN</v>
      </c>
      <c r="T29" s="181" t="str">
        <f ca="1">IF(B29="","",IF(ISERROR(MATCH($J29,SorP!$B$1:$B$6226,0)),"",INDIRECT("'SorP'!$A$"&amp;MATCH($S29&amp;$J29,SorP!C:C,0))))</f>
        <v>IN-KA</v>
      </c>
      <c r="U29" s="201"/>
      <c r="V29" s="226">
        <f>IF(C29="",NA(),IF(OR(C29="Smelter not listed",C29="Smelter not yet identified"),MATCH($B29&amp;$D29,'Smelter Look-up'!$J:$J,0),MATCH($B29&amp;$C29,'Smelter Look-up'!$J:$J,0)))</f>
        <v>41</v>
      </c>
      <c r="X29" s="227">
        <f t="shared" si="3"/>
        <v>0</v>
      </c>
      <c r="AB29" s="228" t="str">
        <f t="shared" si="4"/>
        <v>GoldBangalore Refinery</v>
      </c>
    </row>
    <row r="30" spans="1:28" s="227" customFormat="1" ht="127.5">
      <c r="A30" s="181" t="s">
        <v>642</v>
      </c>
      <c r="B30" s="182" t="s">
        <v>1098</v>
      </c>
      <c r="C30" s="186" t="s">
        <v>875</v>
      </c>
      <c r="D30" s="230"/>
      <c r="E30" s="182" t="s">
        <v>852</v>
      </c>
      <c r="F30" s="182" t="s">
        <v>642</v>
      </c>
      <c r="G30" s="182" t="s">
        <v>13177</v>
      </c>
      <c r="H30" s="183">
        <v>0</v>
      </c>
      <c r="I30" s="184" t="s">
        <v>2154</v>
      </c>
      <c r="J30" s="184" t="s">
        <v>9394</v>
      </c>
      <c r="K30" s="224"/>
      <c r="L30" s="224"/>
      <c r="M30" s="224"/>
      <c r="N30" s="224"/>
      <c r="O30" s="224"/>
      <c r="P30" s="185"/>
      <c r="Q30" s="225"/>
      <c r="R30" s="182" t="str">
        <f ca="1">IF(ISERROR($V30),"",OFFSET('Smelter Look-up'!$C$4,$V30-4,0)&amp;"")</f>
        <v>Bangko Sentral ng Pilipinas (Central Bank of the Philippines)</v>
      </c>
      <c r="S30" s="181" t="str">
        <f t="shared" ca="1" si="2"/>
        <v>PH</v>
      </c>
      <c r="T30" s="181" t="str">
        <f ca="1">IF(B30="","",IF(ISERROR(MATCH($J30,SorP!$B$1:$B$6226,0)),"",INDIRECT("'SorP'!$A$"&amp;MATCH($S30&amp;$J30,SorP!C:C,0))))</f>
        <v>PH-RIZ</v>
      </c>
      <c r="U30" s="201"/>
      <c r="V30" s="226">
        <f>IF(C30="",NA(),IF(OR(C30="Smelter not listed",C30="Smelter not yet identified"),MATCH($B30&amp;$D30,'Smelter Look-up'!$J:$J,0),MATCH($B30&amp;$C30,'Smelter Look-up'!$J:$J,0)))</f>
        <v>43</v>
      </c>
      <c r="X30" s="227">
        <f t="shared" si="3"/>
        <v>0</v>
      </c>
      <c r="AB30" s="228" t="str">
        <f t="shared" si="4"/>
        <v>GoldBangko Sentral ng Pilipinas (Central Bank of the Philippines)</v>
      </c>
    </row>
    <row r="31" spans="1:28" s="227" customFormat="1" ht="51">
      <c r="A31" s="181" t="s">
        <v>643</v>
      </c>
      <c r="B31" s="182" t="s">
        <v>1098</v>
      </c>
      <c r="C31" s="186" t="s">
        <v>15597</v>
      </c>
      <c r="D31" s="230"/>
      <c r="E31" s="182" t="s">
        <v>858</v>
      </c>
      <c r="F31" s="182" t="s">
        <v>643</v>
      </c>
      <c r="G31" s="182" t="s">
        <v>13177</v>
      </c>
      <c r="H31" s="183">
        <v>0</v>
      </c>
      <c r="I31" s="184" t="s">
        <v>1525</v>
      </c>
      <c r="J31" s="184" t="s">
        <v>10222</v>
      </c>
      <c r="K31" s="224"/>
      <c r="L31" s="224"/>
      <c r="M31" s="224"/>
      <c r="N31" s="224"/>
      <c r="O31" s="224"/>
      <c r="P31" s="185"/>
      <c r="Q31" s="225"/>
      <c r="R31" s="182" t="str">
        <f ca="1">IF(ISERROR($V31),"",OFFSET('Smelter Look-up'!$C$4,$V31-4,0)&amp;"")</f>
        <v>Boliden Ronnskar</v>
      </c>
      <c r="S31" s="181" t="str">
        <f t="shared" ca="1" si="2"/>
        <v>SE</v>
      </c>
      <c r="T31" s="181" t="str">
        <f ca="1">IF(B31="","",IF(ISERROR(MATCH($J31,SorP!$B$1:$B$6226,0)),"",INDIRECT("'SorP'!$A$"&amp;MATCH($S31&amp;$J31,SorP!C:C,0))))</f>
        <v>SE-AC</v>
      </c>
      <c r="U31" s="201"/>
      <c r="V31" s="226">
        <f>IF(C31="",NA(),IF(OR(C31="Smelter not listed",C31="Smelter not yet identified"),MATCH($B31&amp;$D31,'Smelter Look-up'!$J:$J,0),MATCH($B31&amp;$C31,'Smelter Look-up'!$J:$J,0)))</f>
        <v>44</v>
      </c>
      <c r="X31" s="227">
        <f t="shared" si="3"/>
        <v>0</v>
      </c>
      <c r="AB31" s="228" t="str">
        <f t="shared" si="4"/>
        <v>GoldBoliden Ronnskar</v>
      </c>
    </row>
    <row r="32" spans="1:28" s="227" customFormat="1" ht="51">
      <c r="A32" s="181" t="s">
        <v>645</v>
      </c>
      <c r="B32" s="182" t="s">
        <v>1098</v>
      </c>
      <c r="C32" s="186" t="s">
        <v>644</v>
      </c>
      <c r="D32" s="230"/>
      <c r="E32" s="182" t="s">
        <v>1070</v>
      </c>
      <c r="F32" s="182" t="s">
        <v>645</v>
      </c>
      <c r="G32" s="182" t="s">
        <v>13177</v>
      </c>
      <c r="H32" s="183">
        <v>0</v>
      </c>
      <c r="I32" s="184" t="s">
        <v>1510</v>
      </c>
      <c r="J32" s="184" t="s">
        <v>1511</v>
      </c>
      <c r="K32" s="224"/>
      <c r="L32" s="224"/>
      <c r="M32" s="224"/>
      <c r="N32" s="224"/>
      <c r="O32" s="224"/>
      <c r="P32" s="185"/>
      <c r="Q32" s="225"/>
      <c r="R32" s="182" t="str">
        <f ca="1">IF(ISERROR($V32),"",OFFSET('Smelter Look-up'!$C$4,$V32-4,0)&amp;"")</f>
        <v>C. Hafner GmbH + Co. KG</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45</v>
      </c>
      <c r="X32" s="227">
        <f t="shared" si="3"/>
        <v>0</v>
      </c>
      <c r="AB32" s="228" t="str">
        <f t="shared" si="4"/>
        <v>GoldC. Hafner GmbH + Co. KG</v>
      </c>
    </row>
    <row r="33" spans="1:28" s="227" customFormat="1" ht="25.5">
      <c r="A33" s="181" t="s">
        <v>646</v>
      </c>
      <c r="B33" s="182" t="s">
        <v>1098</v>
      </c>
      <c r="C33" s="186" t="s">
        <v>876</v>
      </c>
      <c r="D33" s="230"/>
      <c r="E33" s="182" t="s">
        <v>1082</v>
      </c>
      <c r="F33" s="182" t="s">
        <v>646</v>
      </c>
      <c r="G33" s="182" t="s">
        <v>13177</v>
      </c>
      <c r="H33" s="183">
        <v>0</v>
      </c>
      <c r="I33" s="184" t="s">
        <v>1526</v>
      </c>
      <c r="J33" s="184" t="s">
        <v>1527</v>
      </c>
      <c r="K33" s="224"/>
      <c r="L33" s="224"/>
      <c r="M33" s="224"/>
      <c r="N33" s="224"/>
      <c r="O33" s="224"/>
      <c r="P33" s="185"/>
      <c r="Q33" s="225"/>
      <c r="R33" s="182" t="str">
        <f ca="1">IF(ISERROR($V33),"",OFFSET('Smelter Look-up'!$C$4,$V33-4,0)&amp;"")</f>
        <v>Caridad</v>
      </c>
      <c r="S33" s="181" t="str">
        <f t="shared" ca="1" si="2"/>
        <v>MX</v>
      </c>
      <c r="T33" s="181" t="str">
        <f ca="1">IF(B33="","",IF(ISERROR(MATCH($J33,SorP!$B$1:$B$6226,0)),"",INDIRECT("'SorP'!$A$"&amp;MATCH($S33&amp;$J33,SorP!C:C,0))))</f>
        <v>MX-SON</v>
      </c>
      <c r="U33" s="201"/>
      <c r="V33" s="226">
        <f>IF(C33="",NA(),IF(OR(C33="Smelter not listed",C33="Smelter not yet identified"),MATCH($B33&amp;$D33,'Smelter Look-up'!$J:$J,0),MATCH($B33&amp;$C33,'Smelter Look-up'!$J:$J,0)))</f>
        <v>46</v>
      </c>
      <c r="X33" s="227">
        <f t="shared" si="3"/>
        <v>0</v>
      </c>
      <c r="AB33" s="228" t="str">
        <f t="shared" si="4"/>
        <v>GoldCaridad</v>
      </c>
    </row>
    <row r="34" spans="1:28" s="227" customFormat="1" ht="102">
      <c r="A34" s="181" t="s">
        <v>647</v>
      </c>
      <c r="B34" s="182" t="s">
        <v>1098</v>
      </c>
      <c r="C34" s="186" t="s">
        <v>2192</v>
      </c>
      <c r="D34" s="230"/>
      <c r="E34" s="182" t="s">
        <v>1066</v>
      </c>
      <c r="F34" s="182" t="s">
        <v>647</v>
      </c>
      <c r="G34" s="182" t="s">
        <v>13177</v>
      </c>
      <c r="H34" s="183">
        <v>0</v>
      </c>
      <c r="I34" s="184" t="s">
        <v>1528</v>
      </c>
      <c r="J34" s="184" t="s">
        <v>1529</v>
      </c>
      <c r="K34" s="224"/>
      <c r="L34" s="224"/>
      <c r="M34" s="224"/>
      <c r="N34" s="224"/>
      <c r="O34" s="224"/>
      <c r="P34" s="185"/>
      <c r="Q34" s="225"/>
      <c r="R34" s="182" t="str">
        <f ca="1">IF(ISERROR($V34),"",OFFSET('Smelter Look-up'!$C$4,$V34-4,0)&amp;"")</f>
        <v>CCR Refinery - Glencore Canada Corporation</v>
      </c>
      <c r="S34" s="181" t="str">
        <f t="shared" ca="1" si="2"/>
        <v>CA</v>
      </c>
      <c r="T34" s="181" t="str">
        <f ca="1">IF(B34="","",IF(ISERROR(MATCH($J34,SorP!$B$1:$B$6226,0)),"",INDIRECT("'SorP'!$A$"&amp;MATCH($S34&amp;$J34,SorP!C:C,0))))</f>
        <v>CA-QC</v>
      </c>
      <c r="U34" s="201"/>
      <c r="V34" s="226">
        <f>IF(C34="",NA(),IF(OR(C34="Smelter not listed",C34="Smelter not yet identified"),MATCH($B34&amp;$D34,'Smelter Look-up'!$J:$J,0),MATCH($B34&amp;$C34,'Smelter Look-up'!$J:$J,0)))</f>
        <v>48</v>
      </c>
      <c r="X34" s="227">
        <f t="shared" si="3"/>
        <v>0</v>
      </c>
      <c r="AB34" s="228" t="str">
        <f t="shared" si="4"/>
        <v>GoldCCR Refinery - Glencore Canada Corporation</v>
      </c>
    </row>
    <row r="35" spans="1:28" s="227" customFormat="1" ht="51">
      <c r="A35" s="181" t="s">
        <v>648</v>
      </c>
      <c r="B35" s="182" t="s">
        <v>1098</v>
      </c>
      <c r="C35" s="186" t="s">
        <v>2445</v>
      </c>
      <c r="D35" s="230"/>
      <c r="E35" s="182" t="s">
        <v>1067</v>
      </c>
      <c r="F35" s="182" t="s">
        <v>648</v>
      </c>
      <c r="G35" s="182" t="s">
        <v>13177</v>
      </c>
      <c r="H35" s="183">
        <v>0</v>
      </c>
      <c r="I35" s="184" t="s">
        <v>1532</v>
      </c>
      <c r="J35" s="184" t="s">
        <v>1533</v>
      </c>
      <c r="K35" s="224"/>
      <c r="L35" s="224"/>
      <c r="M35" s="224"/>
      <c r="N35" s="224"/>
      <c r="O35" s="224"/>
      <c r="P35" s="185"/>
      <c r="Q35" s="225"/>
      <c r="R35" s="182" t="str">
        <f ca="1">IF(ISERROR($V35),"",OFFSET('Smelter Look-up'!$C$4,$V35-4,0)&amp;"")</f>
        <v>Cendres + Metaux S.A.</v>
      </c>
      <c r="S35" s="181" t="str">
        <f t="shared" ca="1" si="2"/>
        <v>CH</v>
      </c>
      <c r="T35" s="181" t="str">
        <f ca="1">IF(B35="","",IF(ISERROR(MATCH($J35,SorP!$B$1:$B$6226,0)),"",INDIRECT("'SorP'!$A$"&amp;MATCH($S35&amp;$J35,SorP!C:C,0))))</f>
        <v>CH-BE</v>
      </c>
      <c r="U35" s="201"/>
      <c r="V35" s="226">
        <f>IF(C35="",NA(),IF(OR(C35="Smelter not listed",C35="Smelter not yet identified"),MATCH($B35&amp;$D35,'Smelter Look-up'!$J:$J,0),MATCH($B35&amp;$C35,'Smelter Look-up'!$J:$J,0)))</f>
        <v>50</v>
      </c>
      <c r="X35" s="227">
        <f t="shared" si="3"/>
        <v>0</v>
      </c>
      <c r="AB35" s="228" t="str">
        <f t="shared" si="4"/>
        <v>GoldCendres + Metaux S.A.</v>
      </c>
    </row>
    <row r="36" spans="1:28" s="227" customFormat="1" ht="51">
      <c r="A36" s="181" t="s">
        <v>13697</v>
      </c>
      <c r="B36" s="182" t="s">
        <v>1098</v>
      </c>
      <c r="C36" s="186" t="s">
        <v>13696</v>
      </c>
      <c r="D36" s="230"/>
      <c r="E36" s="182" t="s">
        <v>1075</v>
      </c>
      <c r="F36" s="182" t="s">
        <v>13697</v>
      </c>
      <c r="G36" s="182" t="s">
        <v>13177</v>
      </c>
      <c r="H36" s="183">
        <v>0</v>
      </c>
      <c r="I36" s="184" t="s">
        <v>13742</v>
      </c>
      <c r="J36" s="184" t="s">
        <v>6134</v>
      </c>
      <c r="K36" s="224"/>
      <c r="L36" s="224"/>
      <c r="M36" s="224"/>
      <c r="N36" s="224"/>
      <c r="O36" s="224"/>
      <c r="P36" s="185"/>
      <c r="Q36" s="225"/>
      <c r="R36" s="182" t="str">
        <f ca="1">IF(ISERROR($V36),"",OFFSET('Smelter Look-up'!$C$4,$V36-4,0)&amp;"")</f>
        <v>CGR Metalloys Pvt Ltd.</v>
      </c>
      <c r="S36" s="181" t="str">
        <f t="shared" ca="1" si="2"/>
        <v>IN</v>
      </c>
      <c r="T36" s="181" t="str">
        <f ca="1">IF(B36="","",IF(ISERROR(MATCH($J36,SorP!$B$1:$B$6226,0)),"",INDIRECT("'SorP'!$A$"&amp;MATCH($S36&amp;$J36,SorP!C:C,0))))</f>
        <v>IN-KL</v>
      </c>
      <c r="U36" s="201"/>
      <c r="V36" s="226">
        <f>IF(C36="",NA(),IF(OR(C36="Smelter not listed",C36="Smelter not yet identified"),MATCH($B36&amp;$D36,'Smelter Look-up'!$J:$J,0),MATCH($B36&amp;$C36,'Smelter Look-up'!$J:$J,0)))</f>
        <v>53</v>
      </c>
      <c r="X36" s="227">
        <f t="shared" si="3"/>
        <v>0</v>
      </c>
      <c r="AB36" s="228" t="str">
        <f t="shared" si="4"/>
        <v>GoldCGR Metalloys Pvt Ltd.</v>
      </c>
    </row>
    <row r="37" spans="1:28" s="227" customFormat="1" ht="38.25">
      <c r="A37" s="181" t="s">
        <v>649</v>
      </c>
      <c r="B37" s="182" t="s">
        <v>1098</v>
      </c>
      <c r="C37" s="186" t="s">
        <v>50</v>
      </c>
      <c r="D37" s="230"/>
      <c r="E37" s="182" t="s">
        <v>1076</v>
      </c>
      <c r="F37" s="182" t="s">
        <v>649</v>
      </c>
      <c r="G37" s="182" t="s">
        <v>13177</v>
      </c>
      <c r="H37" s="183">
        <v>0</v>
      </c>
      <c r="I37" s="184" t="s">
        <v>1536</v>
      </c>
      <c r="J37" s="184" t="s">
        <v>6417</v>
      </c>
      <c r="K37" s="224"/>
      <c r="L37" s="224"/>
      <c r="M37" s="224"/>
      <c r="N37" s="224"/>
      <c r="O37" s="224"/>
      <c r="P37" s="185"/>
      <c r="Q37" s="225"/>
      <c r="R37" s="182" t="str">
        <f ca="1">IF(ISERROR($V37),"",OFFSET('Smelter Look-up'!$C$4,$V37-4,0)&amp;"")</f>
        <v>Chimet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56</v>
      </c>
      <c r="X37" s="227">
        <f t="shared" si="3"/>
        <v>0</v>
      </c>
      <c r="AB37" s="228" t="str">
        <f t="shared" si="4"/>
        <v>GoldChimet S.p.A.</v>
      </c>
    </row>
    <row r="38" spans="1:28" s="227" customFormat="1" ht="38.25">
      <c r="A38" s="181" t="s">
        <v>650</v>
      </c>
      <c r="B38" s="182" t="s">
        <v>1098</v>
      </c>
      <c r="C38" s="186" t="s">
        <v>524</v>
      </c>
      <c r="D38" s="230"/>
      <c r="E38" s="182" t="s">
        <v>1077</v>
      </c>
      <c r="F38" s="182" t="s">
        <v>650</v>
      </c>
      <c r="G38" s="182" t="s">
        <v>13177</v>
      </c>
      <c r="H38" s="183">
        <v>0</v>
      </c>
      <c r="I38" s="184" t="s">
        <v>1537</v>
      </c>
      <c r="J38" s="184" t="s">
        <v>1509</v>
      </c>
      <c r="K38" s="224"/>
      <c r="L38" s="224"/>
      <c r="M38" s="224"/>
      <c r="N38" s="224"/>
      <c r="O38" s="224"/>
      <c r="P38" s="185"/>
      <c r="Q38" s="225"/>
      <c r="R38" s="182" t="str">
        <f ca="1">IF(ISERROR($V38),"",OFFSET('Smelter Look-up'!$C$4,$V38-4,0)&amp;"")</f>
        <v>Chugai Mining</v>
      </c>
      <c r="S38" s="181" t="str">
        <f t="shared" ref="S38:S68" ca="1" si="5">IF(B38="","",IF(ISERROR(MATCH($E38,CL,0)),"Unknown",INDIRECT("'C'!$A$"&amp;MATCH($E38,CL,0)+1)))</f>
        <v>JP</v>
      </c>
      <c r="T38" s="181" t="str">
        <f ca="1">IF(B38="","",IF(ISERROR(MATCH($J38,SorP!$B$1:$B$6226,0)),"",INDIRECT("'SorP'!$A$"&amp;MATCH($S38&amp;$J38,SorP!C:C,0))))</f>
        <v>JP-13</v>
      </c>
      <c r="U38" s="201"/>
      <c r="V38" s="226">
        <f>IF(C38="",NA(),IF(OR(C38="Smelter not listed",C38="Smelter not yet identified"),MATCH($B38&amp;$D38,'Smelter Look-up'!$J:$J,0),MATCH($B38&amp;$C38,'Smelter Look-up'!$J:$J,0)))</f>
        <v>59</v>
      </c>
      <c r="X38" s="227">
        <f t="shared" ref="X38:X68" si="6">IF(AND(C38="Smelter not listed",OR(LEN(D38)=0,LEN(E38)=0)),1,0)</f>
        <v>0</v>
      </c>
      <c r="AB38" s="228" t="str">
        <f t="shared" ref="AB38:AB68" si="7">B38&amp;C38</f>
        <v>GoldChugai Mining</v>
      </c>
    </row>
    <row r="39" spans="1:28" s="227" customFormat="1" ht="51">
      <c r="A39" s="181" t="s">
        <v>15333</v>
      </c>
      <c r="B39" s="182" t="s">
        <v>1098</v>
      </c>
      <c r="C39" s="186" t="s">
        <v>15332</v>
      </c>
      <c r="D39" s="230"/>
      <c r="E39" s="182" t="s">
        <v>1065</v>
      </c>
      <c r="F39" s="182" t="s">
        <v>15333</v>
      </c>
      <c r="G39" s="182" t="s">
        <v>13177</v>
      </c>
      <c r="H39" s="183">
        <v>0</v>
      </c>
      <c r="I39" s="184" t="s">
        <v>15368</v>
      </c>
      <c r="J39" s="184" t="s">
        <v>1687</v>
      </c>
      <c r="K39" s="224"/>
      <c r="L39" s="224"/>
      <c r="M39" s="224"/>
      <c r="N39" s="224"/>
      <c r="O39" s="224"/>
      <c r="P39" s="185"/>
      <c r="Q39" s="225"/>
      <c r="R39" s="182" t="str">
        <f ca="1">IF(ISERROR($V39),"",OFFSET('Smelter Look-up'!$C$4,$V39-4,0)&amp;"")</f>
        <v>Coimpa Industrial LTDA</v>
      </c>
      <c r="S39" s="181" t="str">
        <f t="shared" ca="1" si="5"/>
        <v>BR</v>
      </c>
      <c r="T39" s="181" t="str">
        <f ca="1">IF(B39="","",IF(ISERROR(MATCH($J39,SorP!$B$1:$B$6226,0)),"",INDIRECT("'SorP'!$A$"&amp;MATCH($S39&amp;$J39,SorP!C:C,0))))</f>
        <v>BR-AM</v>
      </c>
      <c r="U39" s="201"/>
      <c r="V39" s="226">
        <f>IF(C39="",NA(),IF(OR(C39="Smelter not listed",C39="Smelter not yet identified"),MATCH($B39&amp;$D39,'Smelter Look-up'!$J:$J,0),MATCH($B39&amp;$C39,'Smelter Look-up'!$J:$J,0)))</f>
        <v>60</v>
      </c>
      <c r="X39" s="227">
        <f t="shared" si="6"/>
        <v>0</v>
      </c>
      <c r="AB39" s="228" t="str">
        <f t="shared" si="7"/>
        <v>GoldCoimpa Industrial LTDA</v>
      </c>
    </row>
    <row r="40" spans="1:28" s="227" customFormat="1" ht="76.5">
      <c r="A40" s="181" t="s">
        <v>652</v>
      </c>
      <c r="B40" s="182" t="s">
        <v>1098</v>
      </c>
      <c r="C40" s="186" t="s">
        <v>651</v>
      </c>
      <c r="D40" s="230"/>
      <c r="E40" s="182" t="s">
        <v>1069</v>
      </c>
      <c r="F40" s="182" t="s">
        <v>652</v>
      </c>
      <c r="G40" s="182" t="s">
        <v>13177</v>
      </c>
      <c r="H40" s="183">
        <v>0</v>
      </c>
      <c r="I40" s="184" t="s">
        <v>1539</v>
      </c>
      <c r="J40" s="184" t="s">
        <v>13534</v>
      </c>
      <c r="K40" s="224"/>
      <c r="L40" s="224"/>
      <c r="M40" s="224"/>
      <c r="N40" s="224"/>
      <c r="O40" s="224"/>
      <c r="P40" s="185"/>
      <c r="Q40" s="225"/>
      <c r="R40" s="182" t="str">
        <f ca="1">IF(ISERROR($V40),"",OFFSET('Smelter Look-up'!$C$4,$V40-4,0)&amp;"")</f>
        <v>Daye Non-Ferrous Metals Mining Ltd.</v>
      </c>
      <c r="S40" s="181" t="str">
        <f t="shared" ca="1" si="5"/>
        <v>CN</v>
      </c>
      <c r="T40" s="181" t="str">
        <f ca="1">IF(B40="","",IF(ISERROR(MATCH($J40,SorP!$B$1:$B$6226,0)),"",INDIRECT("'SorP'!$A$"&amp;MATCH($S40&amp;$J40,SorP!C:C,0))))</f>
        <v>CN-HB</v>
      </c>
      <c r="U40" s="201"/>
      <c r="V40" s="226">
        <f>IF(C40="",NA(),IF(OR(C40="Smelter not listed",C40="Smelter not yet identified"),MATCH($B40&amp;$D40,'Smelter Look-up'!$J:$J,0),MATCH($B40&amp;$C40,'Smelter Look-up'!$J:$J,0)))</f>
        <v>61</v>
      </c>
      <c r="X40" s="227">
        <f t="shared" si="6"/>
        <v>0</v>
      </c>
      <c r="AB40" s="228" t="str">
        <f t="shared" si="7"/>
        <v>GoldDaye Non-Ferrous Metals Mining Ltd.</v>
      </c>
    </row>
    <row r="41" spans="1:28" s="227" customFormat="1" ht="89.25">
      <c r="A41" s="181" t="s">
        <v>2389</v>
      </c>
      <c r="B41" s="182" t="s">
        <v>1098</v>
      </c>
      <c r="C41" s="186" t="s">
        <v>2388</v>
      </c>
      <c r="D41" s="230"/>
      <c r="E41" s="182" t="s">
        <v>1070</v>
      </c>
      <c r="F41" s="182" t="s">
        <v>2389</v>
      </c>
      <c r="G41" s="182" t="s">
        <v>13177</v>
      </c>
      <c r="H41" s="183">
        <v>0</v>
      </c>
      <c r="I41" s="184" t="s">
        <v>1510</v>
      </c>
      <c r="J41" s="184" t="s">
        <v>1511</v>
      </c>
      <c r="K41" s="224"/>
      <c r="L41" s="224"/>
      <c r="M41" s="224"/>
      <c r="N41" s="224"/>
      <c r="O41" s="224"/>
      <c r="P41" s="185"/>
      <c r="Q41" s="225"/>
      <c r="R41" s="182" t="str">
        <f ca="1">IF(ISERROR($V41),"",OFFSET('Smelter Look-up'!$C$4,$V41-4,0)&amp;"")</f>
        <v>Degussa Sonne / Mond Goldhandel GmbH</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63</v>
      </c>
      <c r="X41" s="227">
        <f t="shared" si="6"/>
        <v>0</v>
      </c>
      <c r="AB41" s="228" t="str">
        <f t="shared" si="7"/>
        <v>GoldDegussa Sonne / Mond Goldhandel GmbH</v>
      </c>
    </row>
    <row r="42" spans="1:28" s="227" customFormat="1" ht="51">
      <c r="A42" s="181" t="s">
        <v>13699</v>
      </c>
      <c r="B42" s="182" t="s">
        <v>1098</v>
      </c>
      <c r="C42" s="186" t="s">
        <v>13698</v>
      </c>
      <c r="D42" s="230"/>
      <c r="E42" s="182" t="s">
        <v>1061</v>
      </c>
      <c r="F42" s="182" t="s">
        <v>13699</v>
      </c>
      <c r="G42" s="182" t="s">
        <v>13177</v>
      </c>
      <c r="H42" s="183">
        <v>0</v>
      </c>
      <c r="I42" s="184" t="s">
        <v>13734</v>
      </c>
      <c r="J42" s="184" t="s">
        <v>2520</v>
      </c>
      <c r="K42" s="224"/>
      <c r="L42" s="224"/>
      <c r="M42" s="224"/>
      <c r="N42" s="224"/>
      <c r="O42" s="224"/>
      <c r="P42" s="185"/>
      <c r="Q42" s="225"/>
      <c r="R42" s="182" t="str">
        <f ca="1">IF(ISERROR($V42),"",OFFSET('Smelter Look-up'!$C$4,$V42-4,0)&amp;"")</f>
        <v>Dijllah Gold Refinery FZC</v>
      </c>
      <c r="S42" s="181" t="str">
        <f t="shared" ca="1" si="5"/>
        <v>AE</v>
      </c>
      <c r="T42" s="181" t="str">
        <f ca="1">IF(B42="","",IF(ISERROR(MATCH($J42,SorP!$B$1:$B$6226,0)),"",INDIRECT("'SorP'!$A$"&amp;MATCH($S42&amp;$J42,SorP!C:C,0))))</f>
        <v>AE-SH</v>
      </c>
      <c r="U42" s="201"/>
      <c r="V42" s="226">
        <f>IF(C42="",NA(),IF(OR(C42="Smelter not listed",C42="Smelter not yet identified"),MATCH($B42&amp;$D42,'Smelter Look-up'!$J:$J,0),MATCH($B42&amp;$C42,'Smelter Look-up'!$J:$J,0)))</f>
        <v>64</v>
      </c>
      <c r="X42" s="227">
        <f t="shared" si="6"/>
        <v>0</v>
      </c>
      <c r="AB42" s="228" t="str">
        <f t="shared" si="7"/>
        <v>GoldDijllah Gold Refinery FZC</v>
      </c>
    </row>
    <row r="43" spans="1:28" s="227" customFormat="1" ht="51">
      <c r="A43" s="181" t="s">
        <v>15282</v>
      </c>
      <c r="B43" s="182" t="s">
        <v>1098</v>
      </c>
      <c r="C43" s="186" t="s">
        <v>15281</v>
      </c>
      <c r="D43" s="230"/>
      <c r="E43" s="182" t="s">
        <v>1069</v>
      </c>
      <c r="F43" s="182" t="s">
        <v>15282</v>
      </c>
      <c r="G43" s="182" t="s">
        <v>13177</v>
      </c>
      <c r="H43" s="183">
        <v>0</v>
      </c>
      <c r="I43" s="184" t="s">
        <v>15283</v>
      </c>
      <c r="J43" s="184" t="s">
        <v>13544</v>
      </c>
      <c r="K43" s="224"/>
      <c r="L43" s="224"/>
      <c r="M43" s="224"/>
      <c r="N43" s="224"/>
      <c r="O43" s="224"/>
      <c r="P43" s="185"/>
      <c r="Q43" s="225"/>
      <c r="R43" s="182" t="str">
        <f ca="1">IF(ISERROR($V43),"",OFFSET('Smelter Look-up'!$C$4,$V43-4,0)&amp;"")</f>
        <v>Dongwu Gold Group</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66</v>
      </c>
      <c r="X43" s="227">
        <f t="shared" si="6"/>
        <v>0</v>
      </c>
      <c r="AB43" s="228" t="str">
        <f t="shared" si="7"/>
        <v>GoldDongwu Gold Group</v>
      </c>
    </row>
    <row r="44" spans="1:28" s="227" customFormat="1" ht="25.5">
      <c r="A44" s="181" t="s">
        <v>654</v>
      </c>
      <c r="B44" s="182" t="s">
        <v>1098</v>
      </c>
      <c r="C44" s="186" t="s">
        <v>877</v>
      </c>
      <c r="D44" s="230"/>
      <c r="E44" s="182" t="s">
        <v>1077</v>
      </c>
      <c r="F44" s="182" t="s">
        <v>654</v>
      </c>
      <c r="G44" s="182" t="s">
        <v>13177</v>
      </c>
      <c r="H44" s="183">
        <v>0</v>
      </c>
      <c r="I44" s="184" t="s">
        <v>1541</v>
      </c>
      <c r="J44" s="184" t="s">
        <v>1542</v>
      </c>
      <c r="K44" s="224"/>
      <c r="L44" s="224"/>
      <c r="M44" s="224"/>
      <c r="N44" s="224"/>
      <c r="O44" s="224"/>
      <c r="P44" s="185"/>
      <c r="Q44" s="225"/>
      <c r="R44" s="182" t="str">
        <f ca="1">IF(ISERROR($V44),"",OFFSET('Smelter Look-up'!$C$4,$V44-4,0)&amp;"")</f>
        <v>Dowa</v>
      </c>
      <c r="S44" s="181" t="str">
        <f t="shared" ca="1" si="5"/>
        <v>JP</v>
      </c>
      <c r="T44" s="181" t="str">
        <f ca="1">IF(B44="","",IF(ISERROR(MATCH($J44,SorP!$B$1:$B$6226,0)),"",INDIRECT("'SorP'!$A$"&amp;MATCH($S44&amp;$J44,SorP!C:C,0))))</f>
        <v>JP-05</v>
      </c>
      <c r="U44" s="201"/>
      <c r="V44" s="226">
        <f>IF(C44="",NA(),IF(OR(C44="Smelter not listed",C44="Smelter not yet identified"),MATCH($B44&amp;$D44,'Smelter Look-up'!$J:$J,0),MATCH($B44&amp;$C44,'Smelter Look-up'!$J:$J,0)))</f>
        <v>68</v>
      </c>
      <c r="X44" s="227">
        <f t="shared" si="6"/>
        <v>0</v>
      </c>
      <c r="AB44" s="228" t="str">
        <f t="shared" si="7"/>
        <v>GoldDowa</v>
      </c>
    </row>
    <row r="45" spans="1:28" s="227" customFormat="1" ht="63.75">
      <c r="A45" s="181" t="s">
        <v>653</v>
      </c>
      <c r="B45" s="182" t="s">
        <v>1098</v>
      </c>
      <c r="C45" s="186" t="s">
        <v>2208</v>
      </c>
      <c r="D45" s="230"/>
      <c r="E45" s="182" t="s">
        <v>1080</v>
      </c>
      <c r="F45" s="182" t="s">
        <v>653</v>
      </c>
      <c r="G45" s="182" t="s">
        <v>13177</v>
      </c>
      <c r="H45" s="183">
        <v>0</v>
      </c>
      <c r="I45" s="184" t="s">
        <v>1540</v>
      </c>
      <c r="J45" s="184" t="s">
        <v>12818</v>
      </c>
      <c r="K45" s="224"/>
      <c r="L45" s="224"/>
      <c r="M45" s="224"/>
      <c r="N45" s="224"/>
      <c r="O45" s="224"/>
      <c r="P45" s="185"/>
      <c r="Q45" s="225"/>
      <c r="R45" s="182" t="str">
        <f ca="1">IF(ISERROR($V45),"",OFFSET('Smelter Look-up'!$C$4,$V45-4,0)&amp;"")</f>
        <v>DSC (Do Sung Corporation)</v>
      </c>
      <c r="S45" s="181" t="str">
        <f t="shared" ca="1" si="5"/>
        <v>KR</v>
      </c>
      <c r="T45" s="181" t="str">
        <f ca="1">IF(B45="","",IF(ISERROR(MATCH($J45,SorP!$B$1:$B$6226,0)),"",INDIRECT("'SorP'!$A$"&amp;MATCH($S45&amp;$J45,SorP!C:C,0))))</f>
        <v>KR-41</v>
      </c>
      <c r="U45" s="201"/>
      <c r="V45" s="226">
        <f>IF(C45="",NA(),IF(OR(C45="Smelter not listed",C45="Smelter not yet identified"),MATCH($B45&amp;$D45,'Smelter Look-up'!$J:$J,0),MATCH($B45&amp;$C45,'Smelter Look-up'!$J:$J,0)))</f>
        <v>72</v>
      </c>
      <c r="X45" s="227">
        <f t="shared" si="6"/>
        <v>0</v>
      </c>
      <c r="AB45" s="228" t="str">
        <f t="shared" si="7"/>
        <v>GoldDSC (Do Sung Corporation)</v>
      </c>
    </row>
    <row r="46" spans="1:28" s="227" customFormat="1" ht="89.25">
      <c r="A46" s="181" t="s">
        <v>384</v>
      </c>
      <c r="B46" s="182" t="s">
        <v>1098</v>
      </c>
      <c r="C46" s="186" t="s">
        <v>13747</v>
      </c>
      <c r="D46" s="230"/>
      <c r="E46" s="182" t="s">
        <v>1077</v>
      </c>
      <c r="F46" s="182" t="s">
        <v>384</v>
      </c>
      <c r="G46" s="182" t="s">
        <v>13177</v>
      </c>
      <c r="H46" s="183">
        <v>0</v>
      </c>
      <c r="I46" s="184" t="s">
        <v>1546</v>
      </c>
      <c r="J46" s="184" t="s">
        <v>1547</v>
      </c>
      <c r="K46" s="224"/>
      <c r="L46" s="224"/>
      <c r="M46" s="224"/>
      <c r="N46" s="224"/>
      <c r="O46" s="224"/>
      <c r="P46" s="185"/>
      <c r="Q46" s="225"/>
      <c r="R46" s="182" t="str">
        <f ca="1">IF(ISERROR($V46),"",OFFSET('Smelter Look-up'!$C$4,$V46-4,0)&amp;"")</f>
        <v>Eco-System Recycling Co., Ltd. East Plant</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73</v>
      </c>
      <c r="X46" s="227">
        <f t="shared" si="6"/>
        <v>0</v>
      </c>
      <c r="AB46" s="228" t="str">
        <f t="shared" si="7"/>
        <v>GoldEco-System Recycling Co., Ltd. East Plant</v>
      </c>
    </row>
    <row r="47" spans="1:28" s="227" customFormat="1" ht="89.25">
      <c r="A47" s="181" t="s">
        <v>13768</v>
      </c>
      <c r="B47" s="182" t="s">
        <v>1098</v>
      </c>
      <c r="C47" s="186" t="s">
        <v>13748</v>
      </c>
      <c r="D47" s="230"/>
      <c r="E47" s="182" t="s">
        <v>1077</v>
      </c>
      <c r="F47" s="182" t="s">
        <v>13768</v>
      </c>
      <c r="G47" s="182" t="s">
        <v>13177</v>
      </c>
      <c r="H47" s="183">
        <v>0</v>
      </c>
      <c r="I47" s="184" t="s">
        <v>13782</v>
      </c>
      <c r="J47" s="184" t="s">
        <v>1542</v>
      </c>
      <c r="K47" s="224"/>
      <c r="L47" s="224"/>
      <c r="M47" s="224"/>
      <c r="N47" s="224"/>
      <c r="O47" s="224"/>
      <c r="P47" s="185"/>
      <c r="Q47" s="225"/>
      <c r="R47" s="182" t="str">
        <f ca="1">IF(ISERROR($V47),"",OFFSET('Smelter Look-up'!$C$4,$V47-4,0)&amp;"")</f>
        <v>Eco-System Recycling Co., Ltd. North Plant</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74</v>
      </c>
      <c r="X47" s="227">
        <f t="shared" si="6"/>
        <v>0</v>
      </c>
      <c r="AB47" s="228" t="str">
        <f t="shared" si="7"/>
        <v>GoldEco-System Recycling Co., Ltd. North Plant</v>
      </c>
    </row>
    <row r="48" spans="1:28" s="227" customFormat="1" ht="89.25">
      <c r="A48" s="181" t="s">
        <v>13769</v>
      </c>
      <c r="B48" s="182" t="s">
        <v>1098</v>
      </c>
      <c r="C48" s="186" t="s">
        <v>13749</v>
      </c>
      <c r="D48" s="230"/>
      <c r="E48" s="182" t="s">
        <v>1077</v>
      </c>
      <c r="F48" s="182" t="s">
        <v>13769</v>
      </c>
      <c r="G48" s="182" t="s">
        <v>13177</v>
      </c>
      <c r="H48" s="183">
        <v>0</v>
      </c>
      <c r="I48" s="184" t="s">
        <v>6634</v>
      </c>
      <c r="J48" s="184" t="s">
        <v>6634</v>
      </c>
      <c r="K48" s="224"/>
      <c r="L48" s="224"/>
      <c r="M48" s="224"/>
      <c r="N48" s="224"/>
      <c r="O48" s="224"/>
      <c r="P48" s="185"/>
      <c r="Q48" s="225"/>
      <c r="R48" s="182" t="str">
        <f ca="1">IF(ISERROR($V48),"",OFFSET('Smelter Look-up'!$C$4,$V48-4,0)&amp;"")</f>
        <v>Eco-System Recycling Co., Ltd. West Plant</v>
      </c>
      <c r="S48" s="181" t="str">
        <f t="shared" ca="1" si="5"/>
        <v>JP</v>
      </c>
      <c r="T48" s="181" t="str">
        <f ca="1">IF(B48="","",IF(ISERROR(MATCH($J48,SorP!$B$1:$B$6226,0)),"",INDIRECT("'SorP'!$A$"&amp;MATCH($S48&amp;$J48,SorP!C:C,0))))</f>
        <v>JP-33</v>
      </c>
      <c r="U48" s="201"/>
      <c r="V48" s="226">
        <f>IF(C48="",NA(),IF(OR(C48="Smelter not listed",C48="Smelter not yet identified"),MATCH($B48&amp;$D48,'Smelter Look-up'!$J:$J,0),MATCH($B48&amp;$C48,'Smelter Look-up'!$J:$J,0)))</f>
        <v>75</v>
      </c>
      <c r="X48" s="227">
        <f t="shared" si="6"/>
        <v>0</v>
      </c>
      <c r="AB48" s="228" t="str">
        <f t="shared" si="7"/>
        <v>GoldEco-System Recycling Co., Ltd. West Plant</v>
      </c>
    </row>
    <row r="49" spans="1:28" s="227" customFormat="1" ht="89.25">
      <c r="A49" s="181" t="s">
        <v>14920</v>
      </c>
      <c r="B49" s="182" t="s">
        <v>1098</v>
      </c>
      <c r="C49" s="186" t="s">
        <v>14919</v>
      </c>
      <c r="D49" s="230"/>
      <c r="E49" s="182" t="s">
        <v>1075</v>
      </c>
      <c r="F49" s="182" t="s">
        <v>14920</v>
      </c>
      <c r="G49" s="182" t="s">
        <v>13177</v>
      </c>
      <c r="H49" s="183">
        <v>0</v>
      </c>
      <c r="I49" s="184" t="s">
        <v>14979</v>
      </c>
      <c r="J49" s="184" t="s">
        <v>15389</v>
      </c>
      <c r="K49" s="224"/>
      <c r="L49" s="224"/>
      <c r="M49" s="224"/>
      <c r="N49" s="224"/>
      <c r="O49" s="224"/>
      <c r="P49" s="185"/>
      <c r="Q49" s="225"/>
      <c r="R49" s="182" t="str">
        <f ca="1">IF(ISERROR($V49),"",OFFSET('Smelter Look-up'!$C$4,$V49-4,0)&amp;"")</f>
        <v>Emerald Jewel Industry India Limited (Unit 1)</v>
      </c>
      <c r="S49" s="181" t="str">
        <f t="shared" ca="1" si="5"/>
        <v>IN</v>
      </c>
      <c r="T49" s="181" t="str">
        <f ca="1">IF(B49="","",IF(ISERROR(MATCH($J49,SorP!$B$1:$B$6226,0)),"",INDIRECT("'SorP'!$A$"&amp;MATCH($S49&amp;$J49,SorP!C:C,0))))</f>
        <v>IN-TN</v>
      </c>
      <c r="U49" s="201"/>
      <c r="V49" s="226">
        <f>IF(C49="",NA(),IF(OR(C49="Smelter not listed",C49="Smelter not yet identified"),MATCH($B49&amp;$D49,'Smelter Look-up'!$J:$J,0),MATCH($B49&amp;$C49,'Smelter Look-up'!$J:$J,0)))</f>
        <v>78</v>
      </c>
      <c r="X49" s="227">
        <f t="shared" si="6"/>
        <v>0</v>
      </c>
      <c r="AB49" s="228" t="str">
        <f t="shared" si="7"/>
        <v>GoldEmerald Jewel Industry India Limited (Unit 1)</v>
      </c>
    </row>
    <row r="50" spans="1:28" s="227" customFormat="1" ht="89.25">
      <c r="A50" s="181" t="s">
        <v>14922</v>
      </c>
      <c r="B50" s="182" t="s">
        <v>1098</v>
      </c>
      <c r="C50" s="186" t="s">
        <v>14921</v>
      </c>
      <c r="D50" s="230"/>
      <c r="E50" s="182" t="s">
        <v>1075</v>
      </c>
      <c r="F50" s="182" t="s">
        <v>14922</v>
      </c>
      <c r="G50" s="182" t="s">
        <v>13177</v>
      </c>
      <c r="H50" s="183">
        <v>0</v>
      </c>
      <c r="I50" s="184" t="s">
        <v>14979</v>
      </c>
      <c r="J50" s="184" t="s">
        <v>15389</v>
      </c>
      <c r="K50" s="224"/>
      <c r="L50" s="224"/>
      <c r="M50" s="224"/>
      <c r="N50" s="224"/>
      <c r="O50" s="224"/>
      <c r="P50" s="185"/>
      <c r="Q50" s="225"/>
      <c r="R50" s="182" t="str">
        <f ca="1">IF(ISERROR($V50),"",OFFSET('Smelter Look-up'!$C$4,$V50-4,0)&amp;"")</f>
        <v>Emerald Jewel Industry India Limited (Unit 2)</v>
      </c>
      <c r="S50" s="181" t="str">
        <f t="shared" ca="1" si="5"/>
        <v>IN</v>
      </c>
      <c r="T50" s="181" t="str">
        <f ca="1">IF(B50="","",IF(ISERROR(MATCH($J50,SorP!$B$1:$B$6226,0)),"",INDIRECT("'SorP'!$A$"&amp;MATCH($S50&amp;$J50,SorP!C:C,0))))</f>
        <v>IN-TN</v>
      </c>
      <c r="U50" s="201"/>
      <c r="V50" s="226">
        <f>IF(C50="",NA(),IF(OR(C50="Smelter not listed",C50="Smelter not yet identified"),MATCH($B50&amp;$D50,'Smelter Look-up'!$J:$J,0),MATCH($B50&amp;$C50,'Smelter Look-up'!$J:$J,0)))</f>
        <v>79</v>
      </c>
      <c r="X50" s="227">
        <f t="shared" si="6"/>
        <v>0</v>
      </c>
      <c r="AB50" s="228" t="str">
        <f t="shared" si="7"/>
        <v>GoldEmerald Jewel Industry India Limited (Unit 2)</v>
      </c>
    </row>
    <row r="51" spans="1:28" s="227" customFormat="1" ht="89.25">
      <c r="A51" s="181" t="s">
        <v>14924</v>
      </c>
      <c r="B51" s="182" t="s">
        <v>1098</v>
      </c>
      <c r="C51" s="186" t="s">
        <v>14923</v>
      </c>
      <c r="D51" s="230"/>
      <c r="E51" s="182" t="s">
        <v>1075</v>
      </c>
      <c r="F51" s="182" t="s">
        <v>14924</v>
      </c>
      <c r="G51" s="182" t="s">
        <v>13177</v>
      </c>
      <c r="H51" s="183">
        <v>0</v>
      </c>
      <c r="I51" s="184" t="s">
        <v>14979</v>
      </c>
      <c r="J51" s="184" t="s">
        <v>15389</v>
      </c>
      <c r="K51" s="224"/>
      <c r="L51" s="224"/>
      <c r="M51" s="224"/>
      <c r="N51" s="224"/>
      <c r="O51" s="224"/>
      <c r="P51" s="185"/>
      <c r="Q51" s="225"/>
      <c r="R51" s="182" t="str">
        <f ca="1">IF(ISERROR($V51),"",OFFSET('Smelter Look-up'!$C$4,$V51-4,0)&amp;"")</f>
        <v>Emerald Jewel Industry India Limited (Unit 3)</v>
      </c>
      <c r="S51" s="181" t="str">
        <f t="shared" ca="1" si="5"/>
        <v>IN</v>
      </c>
      <c r="T51" s="181" t="str">
        <f ca="1">IF(B51="","",IF(ISERROR(MATCH($J51,SorP!$B$1:$B$6226,0)),"",INDIRECT("'SorP'!$A$"&amp;MATCH($S51&amp;$J51,SorP!C:C,0))))</f>
        <v>IN-TN</v>
      </c>
      <c r="U51" s="201"/>
      <c r="V51" s="226">
        <f>IF(C51="",NA(),IF(OR(C51="Smelter not listed",C51="Smelter not yet identified"),MATCH($B51&amp;$D51,'Smelter Look-up'!$J:$J,0),MATCH($B51&amp;$C51,'Smelter Look-up'!$J:$J,0)))</f>
        <v>80</v>
      </c>
      <c r="X51" s="227">
        <f t="shared" si="6"/>
        <v>0</v>
      </c>
      <c r="AB51" s="228" t="str">
        <f t="shared" si="7"/>
        <v>GoldEmerald Jewel Industry India Limited (Unit 3)</v>
      </c>
    </row>
    <row r="52" spans="1:28" s="227" customFormat="1" ht="89.25">
      <c r="A52" s="181" t="s">
        <v>14926</v>
      </c>
      <c r="B52" s="182" t="s">
        <v>1098</v>
      </c>
      <c r="C52" s="186" t="s">
        <v>14925</v>
      </c>
      <c r="D52" s="230"/>
      <c r="E52" s="182" t="s">
        <v>1075</v>
      </c>
      <c r="F52" s="182" t="s">
        <v>14926</v>
      </c>
      <c r="G52" s="182" t="s">
        <v>13177</v>
      </c>
      <c r="H52" s="183">
        <v>0</v>
      </c>
      <c r="I52" s="184" t="s">
        <v>14979</v>
      </c>
      <c r="J52" s="184" t="s">
        <v>15389</v>
      </c>
      <c r="K52" s="224"/>
      <c r="L52" s="224"/>
      <c r="M52" s="224"/>
      <c r="N52" s="224"/>
      <c r="O52" s="224"/>
      <c r="P52" s="185"/>
      <c r="Q52" s="225"/>
      <c r="R52" s="182" t="str">
        <f ca="1">IF(ISERROR($V52),"",OFFSET('Smelter Look-up'!$C$4,$V52-4,0)&amp;"")</f>
        <v>Emerald Jewel Industry India Limited (Unit 4)</v>
      </c>
      <c r="S52" s="181" t="str">
        <f t="shared" ca="1" si="5"/>
        <v>IN</v>
      </c>
      <c r="T52" s="181" t="str">
        <f ca="1">IF(B52="","",IF(ISERROR(MATCH($J52,SorP!$B$1:$B$6226,0)),"",INDIRECT("'SorP'!$A$"&amp;MATCH($S52&amp;$J52,SorP!C:C,0))))</f>
        <v>IN-TN</v>
      </c>
      <c r="U52" s="201"/>
      <c r="V52" s="226">
        <f>IF(C52="",NA(),IF(OR(C52="Smelter not listed",C52="Smelter not yet identified"),MATCH($B52&amp;$D52,'Smelter Look-up'!$J:$J,0),MATCH($B52&amp;$C52,'Smelter Look-up'!$J:$J,0)))</f>
        <v>81</v>
      </c>
      <c r="X52" s="227">
        <f t="shared" si="6"/>
        <v>0</v>
      </c>
      <c r="AB52" s="228" t="str">
        <f t="shared" si="7"/>
        <v>GoldEmerald Jewel Industry India Limited (Unit 4)</v>
      </c>
    </row>
    <row r="53" spans="1:28" s="227" customFormat="1" ht="51">
      <c r="A53" s="181" t="s">
        <v>1670</v>
      </c>
      <c r="B53" s="182" t="s">
        <v>1098</v>
      </c>
      <c r="C53" s="186" t="s">
        <v>1669</v>
      </c>
      <c r="D53" s="230"/>
      <c r="E53" s="182" t="s">
        <v>1061</v>
      </c>
      <c r="F53" s="182" t="s">
        <v>1670</v>
      </c>
      <c r="G53" s="182" t="s">
        <v>13177</v>
      </c>
      <c r="H53" s="183">
        <v>0</v>
      </c>
      <c r="I53" s="184" t="s">
        <v>1668</v>
      </c>
      <c r="J53" s="184" t="s">
        <v>2524</v>
      </c>
      <c r="K53" s="224"/>
      <c r="L53" s="224"/>
      <c r="M53" s="224"/>
      <c r="N53" s="224"/>
      <c r="O53" s="224"/>
      <c r="P53" s="185"/>
      <c r="Q53" s="225"/>
      <c r="R53" s="182" t="str">
        <f ca="1">IF(ISERROR($V53),"",OFFSET('Smelter Look-up'!$C$4,$V53-4,0)&amp;"")</f>
        <v>Emirates Gold DMCC</v>
      </c>
      <c r="S53" s="181" t="str">
        <f t="shared" ca="1" si="5"/>
        <v>AE</v>
      </c>
      <c r="T53" s="181" t="str">
        <f ca="1">IF(B53="","",IF(ISERROR(MATCH($J53,SorP!$B$1:$B$6226,0)),"",INDIRECT("'SorP'!$A$"&amp;MATCH($S53&amp;$J53,SorP!C:C,0))))</f>
        <v>AE-DU</v>
      </c>
      <c r="U53" s="201"/>
      <c r="V53" s="226">
        <f>IF(C53="",NA(),IF(OR(C53="Smelter not listed",C53="Smelter not yet identified"),MATCH($B53&amp;$D53,'Smelter Look-up'!$J:$J,0),MATCH($B53&amp;$C53,'Smelter Look-up'!$J:$J,0)))</f>
        <v>82</v>
      </c>
      <c r="X53" s="227">
        <f t="shared" si="6"/>
        <v>0</v>
      </c>
      <c r="AB53" s="228" t="str">
        <f t="shared" si="7"/>
        <v>GoldEmirates Gold DMCC</v>
      </c>
    </row>
    <row r="54" spans="1:28" s="227" customFormat="1" ht="76.5">
      <c r="A54" s="181" t="s">
        <v>1352</v>
      </c>
      <c r="B54" s="182" t="s">
        <v>1098</v>
      </c>
      <c r="C54" s="186" t="s">
        <v>1351</v>
      </c>
      <c r="D54" s="230"/>
      <c r="E54" s="182" t="s">
        <v>866</v>
      </c>
      <c r="F54" s="182" t="s">
        <v>1352</v>
      </c>
      <c r="G54" s="182" t="s">
        <v>13177</v>
      </c>
      <c r="H54" s="183">
        <v>0</v>
      </c>
      <c r="I54" s="184" t="s">
        <v>1662</v>
      </c>
      <c r="J54" s="184" t="s">
        <v>1663</v>
      </c>
      <c r="K54" s="224"/>
      <c r="L54" s="224"/>
      <c r="M54" s="224"/>
      <c r="N54" s="224"/>
      <c r="O54" s="224"/>
      <c r="P54" s="185"/>
      <c r="Q54" s="225"/>
      <c r="R54" s="182" t="str">
        <f ca="1">IF(ISERROR($V54),"",OFFSET('Smelter Look-up'!$C$4,$V54-4,0)&amp;"")</f>
        <v>Fidelity Printers and Refiners Ltd.</v>
      </c>
      <c r="S54" s="181" t="str">
        <f t="shared" ca="1" si="5"/>
        <v>ZW</v>
      </c>
      <c r="T54" s="181" t="str">
        <f ca="1">IF(B54="","",IF(ISERROR(MATCH($J54,SorP!$B$1:$B$6226,0)),"",INDIRECT("'SorP'!$A$"&amp;MATCH($S54&amp;$J54,SorP!C:C,0))))</f>
        <v>ZW-HA</v>
      </c>
      <c r="U54" s="201"/>
      <c r="V54" s="226">
        <f>IF(C54="",NA(),IF(OR(C54="Smelter not listed",C54="Smelter not yet identified"),MATCH($B54&amp;$D54,'Smelter Look-up'!$J:$J,0),MATCH($B54&amp;$C54,'Smelter Look-up'!$J:$J,0)))</f>
        <v>84</v>
      </c>
      <c r="X54" s="227">
        <f t="shared" si="6"/>
        <v>0</v>
      </c>
      <c r="AB54" s="228" t="str">
        <f t="shared" si="7"/>
        <v>GoldFidelity Printers and Refiners Ltd.</v>
      </c>
    </row>
    <row r="55" spans="1:28" s="227" customFormat="1" ht="51">
      <c r="A55" s="181" t="s">
        <v>13701</v>
      </c>
      <c r="B55" s="182" t="s">
        <v>1098</v>
      </c>
      <c r="C55" s="186" t="s">
        <v>13700</v>
      </c>
      <c r="D55" s="230"/>
      <c r="E55" s="182" t="s">
        <v>1061</v>
      </c>
      <c r="F55" s="182" t="s">
        <v>13701</v>
      </c>
      <c r="G55" s="182" t="s">
        <v>13177</v>
      </c>
      <c r="H55" s="183">
        <v>0</v>
      </c>
      <c r="I55" s="184" t="s">
        <v>13735</v>
      </c>
      <c r="J55" s="184" t="s">
        <v>2522</v>
      </c>
      <c r="K55" s="224"/>
      <c r="L55" s="224"/>
      <c r="M55" s="224"/>
      <c r="N55" s="224"/>
      <c r="O55" s="224"/>
      <c r="P55" s="185"/>
      <c r="Q55" s="225"/>
      <c r="R55" s="182" t="str">
        <f ca="1">IF(ISERROR($V55),"",OFFSET('Smelter Look-up'!$C$4,$V55-4,0)&amp;"")</f>
        <v>Fujairah Gold FZC</v>
      </c>
      <c r="S55" s="181" t="str">
        <f t="shared" ca="1" si="5"/>
        <v>AE</v>
      </c>
      <c r="T55" s="181" t="str">
        <f ca="1">IF(B55="","",IF(ISERROR(MATCH($J55,SorP!$B$1:$B$6226,0)),"",INDIRECT("'SorP'!$A$"&amp;MATCH($S55&amp;$J55,SorP!C:C,0))))</f>
        <v>AE-FU</v>
      </c>
      <c r="U55" s="201"/>
      <c r="V55" s="226">
        <f>IF(C55="",NA(),IF(OR(C55="Smelter not listed",C55="Smelter not yet identified"),MATCH($B55&amp;$D55,'Smelter Look-up'!$J:$J,0),MATCH($B55&amp;$C55,'Smelter Look-up'!$J:$J,0)))</f>
        <v>86</v>
      </c>
      <c r="X55" s="227">
        <f t="shared" si="6"/>
        <v>0</v>
      </c>
      <c r="AB55" s="228" t="str">
        <f t="shared" si="7"/>
        <v>GoldFujairah Gold FZC</v>
      </c>
    </row>
    <row r="56" spans="1:28" s="227" customFormat="1" ht="38.25">
      <c r="A56" s="181" t="s">
        <v>15602</v>
      </c>
      <c r="B56" s="182" t="s">
        <v>1098</v>
      </c>
      <c r="C56" s="186" t="s">
        <v>15601</v>
      </c>
      <c r="D56" s="230"/>
      <c r="E56" s="182" t="s">
        <v>13079</v>
      </c>
      <c r="F56" s="182" t="s">
        <v>15602</v>
      </c>
      <c r="G56" s="182" t="s">
        <v>13177</v>
      </c>
      <c r="H56" s="183">
        <v>0</v>
      </c>
      <c r="I56" s="184" t="s">
        <v>15603</v>
      </c>
      <c r="J56" s="184" t="s">
        <v>11491</v>
      </c>
      <c r="K56" s="224"/>
      <c r="L56" s="224"/>
      <c r="M56" s="224"/>
      <c r="N56" s="224"/>
      <c r="O56" s="224"/>
      <c r="P56" s="185"/>
      <c r="Q56" s="225"/>
      <c r="R56" s="182" t="str">
        <f ca="1">IF(ISERROR($V56),"",OFFSET('Smelter Look-up'!$C$4,$V56-4,0)&amp;"")</f>
        <v>GG Refinery Ltd.</v>
      </c>
      <c r="S56" s="181" t="str">
        <f t="shared" ca="1" si="5"/>
        <v>TZ</v>
      </c>
      <c r="T56" s="181" t="str">
        <f ca="1">IF(B56="","",IF(ISERROR(MATCH($J56,SorP!$B$1:$B$6226,0)),"",INDIRECT("'SorP'!$A$"&amp;MATCH($S56&amp;$J56,SorP!C:C,0))))</f>
        <v>TZ-27</v>
      </c>
      <c r="U56" s="201"/>
      <c r="V56" s="226">
        <f>IF(C56="",NA(),IF(OR(C56="Smelter not listed",C56="Smelter not yet identified"),MATCH($B56&amp;$D56,'Smelter Look-up'!$J:$J,0),MATCH($B56&amp;$C56,'Smelter Look-up'!$J:$J,0)))</f>
        <v>90</v>
      </c>
      <c r="X56" s="227">
        <f t="shared" si="6"/>
        <v>0</v>
      </c>
      <c r="AB56" s="228" t="str">
        <f t="shared" si="7"/>
        <v>GoldGG Refinery Ltd.</v>
      </c>
    </row>
    <row r="57" spans="1:28" s="227" customFormat="1" ht="76.5">
      <c r="A57" s="181" t="s">
        <v>2248</v>
      </c>
      <c r="B57" s="182" t="s">
        <v>1098</v>
      </c>
      <c r="C57" s="186" t="s">
        <v>15285</v>
      </c>
      <c r="D57" s="230"/>
      <c r="E57" s="182" t="s">
        <v>1075</v>
      </c>
      <c r="F57" s="182" t="s">
        <v>2248</v>
      </c>
      <c r="G57" s="182" t="s">
        <v>13177</v>
      </c>
      <c r="H57" s="183">
        <v>0</v>
      </c>
      <c r="I57" s="184" t="s">
        <v>2249</v>
      </c>
      <c r="J57" s="184" t="s">
        <v>15380</v>
      </c>
      <c r="K57" s="224"/>
      <c r="L57" s="224"/>
      <c r="M57" s="224"/>
      <c r="N57" s="224"/>
      <c r="O57" s="224"/>
      <c r="P57" s="185"/>
      <c r="Q57" s="225"/>
      <c r="R57" s="182" t="str">
        <f ca="1">IF(ISERROR($V57),"",OFFSET('Smelter Look-up'!$C$4,$V57-4,0)&amp;"")</f>
        <v>GGC Gujrat Gold Centre Pvt. Ltd.</v>
      </c>
      <c r="S57" s="181" t="str">
        <f t="shared" ca="1" si="5"/>
        <v>IN</v>
      </c>
      <c r="T57" s="181" t="str">
        <f ca="1">IF(B57="","",IF(ISERROR(MATCH($J57,SorP!$B$1:$B$6226,0)),"",INDIRECT("'SorP'!$A$"&amp;MATCH($S57&amp;$J57,SorP!C:C,0))))</f>
        <v>IN-GJ</v>
      </c>
      <c r="U57" s="201"/>
      <c r="V57" s="226">
        <f>IF(C57="",NA(),IF(OR(C57="Smelter not listed",C57="Smelter not yet identified"),MATCH($B57&amp;$D57,'Smelter Look-up'!$J:$J,0),MATCH($B57&amp;$C57,'Smelter Look-up'!$J:$J,0)))</f>
        <v>91</v>
      </c>
      <c r="X57" s="227">
        <f t="shared" si="6"/>
        <v>0</v>
      </c>
      <c r="AB57" s="228" t="str">
        <f t="shared" si="7"/>
        <v>GoldGGC Gujrat Gold Centre Pvt. Ltd.</v>
      </c>
    </row>
    <row r="58" spans="1:28" s="227" customFormat="1" ht="51">
      <c r="A58" s="181" t="s">
        <v>15287</v>
      </c>
      <c r="B58" s="182" t="s">
        <v>1098</v>
      </c>
      <c r="C58" s="186" t="s">
        <v>15286</v>
      </c>
      <c r="D58" s="230"/>
      <c r="E58" s="182" t="s">
        <v>12931</v>
      </c>
      <c r="F58" s="182" t="s">
        <v>15287</v>
      </c>
      <c r="G58" s="182" t="s">
        <v>13177</v>
      </c>
      <c r="H58" s="183">
        <v>0</v>
      </c>
      <c r="I58" s="184" t="s">
        <v>15288</v>
      </c>
      <c r="J58" s="184" t="s">
        <v>3908</v>
      </c>
      <c r="K58" s="224"/>
      <c r="L58" s="224"/>
      <c r="M58" s="224"/>
      <c r="N58" s="224"/>
      <c r="O58" s="224"/>
      <c r="P58" s="185"/>
      <c r="Q58" s="225"/>
      <c r="R58" s="182" t="str">
        <f ca="1">IF(ISERROR($V58),"",OFFSET('Smelter Look-up'!$C$4,$V58-4,0)&amp;"")</f>
        <v>Gold by Gold Colombia</v>
      </c>
      <c r="S58" s="181" t="str">
        <f t="shared" ca="1" si="5"/>
        <v>CO</v>
      </c>
      <c r="T58" s="181" t="str">
        <f ca="1">IF(B58="","",IF(ISERROR(MATCH($J58,SorP!$B$1:$B$6226,0)),"",INDIRECT("'SorP'!$A$"&amp;MATCH($S58&amp;$J58,SorP!C:C,0))))</f>
        <v>CO-ANT</v>
      </c>
      <c r="U58" s="201"/>
      <c r="V58" s="226">
        <f>IF(C58="",NA(),IF(OR(C58="Smelter not listed",C58="Smelter not yet identified"),MATCH($B58&amp;$D58,'Smelter Look-up'!$J:$J,0),MATCH($B58&amp;$C58,'Smelter Look-up'!$J:$J,0)))</f>
        <v>92</v>
      </c>
      <c r="X58" s="227">
        <f t="shared" si="6"/>
        <v>0</v>
      </c>
      <c r="AB58" s="228" t="str">
        <f t="shared" si="7"/>
        <v>GoldGold by Gold Colombia</v>
      </c>
    </row>
    <row r="59" spans="1:28" s="227" customFormat="1" ht="38.25">
      <c r="A59" s="181" t="s">
        <v>13770</v>
      </c>
      <c r="B59" s="182" t="s">
        <v>1098</v>
      </c>
      <c r="C59" s="186" t="s">
        <v>13751</v>
      </c>
      <c r="D59" s="230"/>
      <c r="E59" s="182" t="s">
        <v>12958</v>
      </c>
      <c r="F59" s="182" t="s">
        <v>13770</v>
      </c>
      <c r="G59" s="182" t="s">
        <v>13177</v>
      </c>
      <c r="H59" s="183">
        <v>0</v>
      </c>
      <c r="I59" s="184" t="s">
        <v>13934</v>
      </c>
      <c r="J59" s="184" t="s">
        <v>5519</v>
      </c>
      <c r="K59" s="224"/>
      <c r="L59" s="224"/>
      <c r="M59" s="224"/>
      <c r="N59" s="224"/>
      <c r="O59" s="224"/>
      <c r="P59" s="185"/>
      <c r="Q59" s="225"/>
      <c r="R59" s="182" t="str">
        <f ca="1">IF(ISERROR($V59),"",OFFSET('Smelter Look-up'!$C$4,$V59-4,0)&amp;"")</f>
        <v>Gold Coast Refinery</v>
      </c>
      <c r="S59" s="181" t="str">
        <f t="shared" ca="1" si="5"/>
        <v>GH</v>
      </c>
      <c r="T59" s="181" t="str">
        <f ca="1">IF(B59="","",IF(ISERROR(MATCH($J59,SorP!$B$1:$B$6226,0)),"",INDIRECT("'SorP'!$A$"&amp;MATCH($S59&amp;$J59,SorP!C:C,0))))</f>
        <v>GH-AA</v>
      </c>
      <c r="U59" s="201"/>
      <c r="V59" s="226">
        <f>IF(C59="",NA(),IF(OR(C59="Smelter not listed",C59="Smelter not yet identified"),MATCH($B59&amp;$D59,'Smelter Look-up'!$J:$J,0),MATCH($B59&amp;$C59,'Smelter Look-up'!$J:$J,0)))</f>
        <v>93</v>
      </c>
      <c r="X59" s="227">
        <f t="shared" si="6"/>
        <v>0</v>
      </c>
      <c r="AB59" s="228" t="str">
        <f t="shared" si="7"/>
        <v>GoldGold Coast Refinery</v>
      </c>
    </row>
    <row r="60" spans="1:28" s="227" customFormat="1" ht="89.25">
      <c r="A60" s="181" t="s">
        <v>727</v>
      </c>
      <c r="B60" s="182" t="s">
        <v>1098</v>
      </c>
      <c r="C60" s="186" t="s">
        <v>2448</v>
      </c>
      <c r="D60" s="230"/>
      <c r="E60" s="182" t="s">
        <v>1069</v>
      </c>
      <c r="F60" s="182" t="s">
        <v>727</v>
      </c>
      <c r="G60" s="182" t="s">
        <v>13177</v>
      </c>
      <c r="H60" s="183">
        <v>0</v>
      </c>
      <c r="I60" s="184" t="s">
        <v>1655</v>
      </c>
      <c r="J60" s="184" t="s">
        <v>13530</v>
      </c>
      <c r="K60" s="224"/>
      <c r="L60" s="224"/>
      <c r="M60" s="224"/>
      <c r="N60" s="224"/>
      <c r="O60" s="224"/>
      <c r="P60" s="185"/>
      <c r="Q60" s="225"/>
      <c r="R60" s="182" t="str">
        <f ca="1">IF(ISERROR($V60),"",OFFSET('Smelter Look-up'!$C$4,$V60-4,0)&amp;"")</f>
        <v>Gold Refinery of Zijin Mining Group Co., Ltd.</v>
      </c>
      <c r="S60" s="181" t="str">
        <f t="shared" ca="1" si="5"/>
        <v>CN</v>
      </c>
      <c r="T60" s="181" t="str">
        <f ca="1">IF(B60="","",IF(ISERROR(MATCH($J60,SorP!$B$1:$B$6226,0)),"",INDIRECT("'SorP'!$A$"&amp;MATCH($S60&amp;$J60,SorP!C:C,0))))</f>
        <v>CN-FJ</v>
      </c>
      <c r="U60" s="201"/>
      <c r="V60" s="226">
        <f>IF(C60="",NA(),IF(OR(C60="Smelter not listed",C60="Smelter not yet identified"),MATCH($B60&amp;$D60,'Smelter Look-up'!$J:$J,0),MATCH($B60&amp;$C60,'Smelter Look-up'!$J:$J,0)))</f>
        <v>95</v>
      </c>
      <c r="X60" s="227">
        <f t="shared" si="6"/>
        <v>0</v>
      </c>
      <c r="AB60" s="228" t="str">
        <f t="shared" si="7"/>
        <v>GoldGold Refinery of Zijin Mining Group Co., Ltd.</v>
      </c>
    </row>
    <row r="61" spans="1:28" s="227" customFormat="1" ht="89.25">
      <c r="A61" s="181" t="s">
        <v>714</v>
      </c>
      <c r="B61" s="182" t="s">
        <v>1098</v>
      </c>
      <c r="C61" s="186" t="s">
        <v>2169</v>
      </c>
      <c r="D61" s="230"/>
      <c r="E61" s="182" t="s">
        <v>1069</v>
      </c>
      <c r="F61" s="182" t="s">
        <v>714</v>
      </c>
      <c r="G61" s="182" t="s">
        <v>13177</v>
      </c>
      <c r="H61" s="183">
        <v>0</v>
      </c>
      <c r="I61" s="184" t="s">
        <v>1625</v>
      </c>
      <c r="J61" s="184" t="s">
        <v>13538</v>
      </c>
      <c r="K61" s="224"/>
      <c r="L61" s="224"/>
      <c r="M61" s="224"/>
      <c r="N61" s="224"/>
      <c r="O61" s="224"/>
      <c r="P61" s="185"/>
      <c r="Q61" s="225"/>
      <c r="R61" s="182" t="str">
        <f ca="1">IF(ISERROR($V61),"",OFFSET('Smelter Look-up'!$C$4,$V61-4,0)&amp;"")</f>
        <v>Great Wall Precious Metals Co., Ltd. of CBPM</v>
      </c>
      <c r="S61" s="181" t="str">
        <f t="shared" ca="1" si="5"/>
        <v>CN</v>
      </c>
      <c r="T61" s="181" t="str">
        <f ca="1">IF(B61="","",IF(ISERROR(MATCH($J61,SorP!$B$1:$B$6226,0)),"",INDIRECT("'SorP'!$A$"&amp;MATCH($S61&amp;$J61,SorP!C:C,0))))</f>
        <v>CN-SC</v>
      </c>
      <c r="U61" s="201"/>
      <c r="V61" s="226">
        <f>IF(C61="",NA(),IF(OR(C61="Smelter not listed",C61="Smelter not yet identified"),MATCH($B61&amp;$D61,'Smelter Look-up'!$J:$J,0),MATCH($B61&amp;$C61,'Smelter Look-up'!$J:$J,0)))</f>
        <v>97</v>
      </c>
      <c r="X61" s="227">
        <f t="shared" si="6"/>
        <v>0</v>
      </c>
      <c r="AB61" s="228" t="str">
        <f t="shared" si="7"/>
        <v>GoldGreat Wall Precious Metals Co., Ltd. of CBPM</v>
      </c>
    </row>
    <row r="62" spans="1:28" s="227" customFormat="1" ht="63.75">
      <c r="A62" s="181" t="s">
        <v>658</v>
      </c>
      <c r="B62" s="182" t="s">
        <v>1098</v>
      </c>
      <c r="C62" s="186" t="s">
        <v>657</v>
      </c>
      <c r="D62" s="230"/>
      <c r="E62" s="182" t="s">
        <v>1069</v>
      </c>
      <c r="F62" s="182" t="s">
        <v>658</v>
      </c>
      <c r="G62" s="182" t="s">
        <v>13177</v>
      </c>
      <c r="H62" s="183">
        <v>0</v>
      </c>
      <c r="I62" s="184" t="s">
        <v>1657</v>
      </c>
      <c r="J62" s="184" t="s">
        <v>13536</v>
      </c>
      <c r="K62" s="224"/>
      <c r="L62" s="224"/>
      <c r="M62" s="224"/>
      <c r="N62" s="224"/>
      <c r="O62" s="224"/>
      <c r="P62" s="185"/>
      <c r="Q62" s="225"/>
      <c r="R62" s="182" t="str">
        <f ca="1">IF(ISERROR($V62),"",OFFSET('Smelter Look-up'!$C$4,$V62-4,0)&amp;"")</f>
        <v>Guangdong Jinding Gold Limited</v>
      </c>
      <c r="S62" s="181" t="str">
        <f t="shared" ca="1" si="5"/>
        <v>CN</v>
      </c>
      <c r="T62" s="181" t="str">
        <f ca="1">IF(B62="","",IF(ISERROR(MATCH($J62,SorP!$B$1:$B$6226,0)),"",INDIRECT("'SorP'!$A$"&amp;MATCH($S62&amp;$J62,SorP!C:C,0))))</f>
        <v>CN-GD</v>
      </c>
      <c r="U62" s="201"/>
      <c r="V62" s="226">
        <f>IF(C62="",NA(),IF(OR(C62="Smelter not listed",C62="Smelter not yet identified"),MATCH($B62&amp;$D62,'Smelter Look-up'!$J:$J,0),MATCH($B62&amp;$C62,'Smelter Look-up'!$J:$J,0)))</f>
        <v>99</v>
      </c>
      <c r="X62" s="227">
        <f t="shared" si="6"/>
        <v>0</v>
      </c>
      <c r="AB62" s="228" t="str">
        <f t="shared" si="7"/>
        <v>GoldGuangdong Jinding Gold Limited</v>
      </c>
    </row>
    <row r="63" spans="1:28" s="227" customFormat="1" ht="127.5">
      <c r="A63" s="181" t="s">
        <v>1551</v>
      </c>
      <c r="B63" s="182" t="s">
        <v>1098</v>
      </c>
      <c r="C63" s="186" t="s">
        <v>1550</v>
      </c>
      <c r="D63" s="230"/>
      <c r="E63" s="182" t="s">
        <v>1069</v>
      </c>
      <c r="F63" s="182" t="s">
        <v>1551</v>
      </c>
      <c r="G63" s="182" t="s">
        <v>13177</v>
      </c>
      <c r="H63" s="183">
        <v>0</v>
      </c>
      <c r="I63" s="184" t="s">
        <v>1552</v>
      </c>
      <c r="J63" s="184" t="s">
        <v>13532</v>
      </c>
      <c r="K63" s="224"/>
      <c r="L63" s="224"/>
      <c r="M63" s="224"/>
      <c r="N63" s="224"/>
      <c r="O63" s="224"/>
      <c r="P63" s="185"/>
      <c r="Q63" s="225"/>
      <c r="R63" s="182" t="str">
        <f ca="1">IF(ISERROR($V63),"",OFFSET('Smelter Look-up'!$C$4,$V63-4,0)&amp;"")</f>
        <v>Guoda Safina High-Tech Environmental Refinery Co., Ltd.</v>
      </c>
      <c r="S63" s="181" t="str">
        <f t="shared" ca="1" si="5"/>
        <v>CN</v>
      </c>
      <c r="T63" s="181" t="str">
        <f ca="1">IF(B63="","",IF(ISERROR(MATCH($J63,SorP!$B$1:$B$6226,0)),"",INDIRECT("'SorP'!$A$"&amp;MATCH($S63&amp;$J63,SorP!C:C,0))))</f>
        <v>CN-SD</v>
      </c>
      <c r="U63" s="201"/>
      <c r="V63" s="226">
        <f>IF(C63="",NA(),IF(OR(C63="Smelter not listed",C63="Smelter not yet identified"),MATCH($B63&amp;$D63,'Smelter Look-up'!$J:$J,0),MATCH($B63&amp;$C63,'Smelter Look-up'!$J:$J,0)))</f>
        <v>101</v>
      </c>
      <c r="X63" s="227">
        <f t="shared" si="6"/>
        <v>0</v>
      </c>
      <c r="AB63" s="228" t="str">
        <f t="shared" si="7"/>
        <v>GoldGuoda Safina High-Tech Environmental Refinery Co., Ltd.</v>
      </c>
    </row>
    <row r="64" spans="1:28" s="227" customFormat="1" ht="89.25">
      <c r="A64" s="181" t="s">
        <v>382</v>
      </c>
      <c r="B64" s="182" t="s">
        <v>1098</v>
      </c>
      <c r="C64" s="186" t="s">
        <v>381</v>
      </c>
      <c r="D64" s="230"/>
      <c r="E64" s="182" t="s">
        <v>1069</v>
      </c>
      <c r="F64" s="182" t="s">
        <v>382</v>
      </c>
      <c r="G64" s="182" t="s">
        <v>13177</v>
      </c>
      <c r="H64" s="183">
        <v>0</v>
      </c>
      <c r="I64" s="184" t="s">
        <v>1554</v>
      </c>
      <c r="J64" s="184" t="s">
        <v>13528</v>
      </c>
      <c r="K64" s="224"/>
      <c r="L64" s="224"/>
      <c r="M64" s="224"/>
      <c r="N64" s="224"/>
      <c r="O64" s="224"/>
      <c r="P64" s="185"/>
      <c r="Q64" s="225"/>
      <c r="R64" s="182" t="str">
        <f ca="1">IF(ISERROR($V64),"",OFFSET('Smelter Look-up'!$C$4,$V64-4,0)&amp;"")</f>
        <v>Hangzhou Fuchunjiang Smelting Co., Ltd.</v>
      </c>
      <c r="S64" s="181" t="str">
        <f t="shared" ca="1" si="5"/>
        <v>CN</v>
      </c>
      <c r="T64" s="181" t="str">
        <f ca="1">IF(B64="","",IF(ISERROR(MATCH($J64,SorP!$B$1:$B$6226,0)),"",INDIRECT("'SorP'!$A$"&amp;MATCH($S64&amp;$J64,SorP!C:C,0))))</f>
        <v>CN-ZJ</v>
      </c>
      <c r="U64" s="201"/>
      <c r="V64" s="226">
        <f>IF(C64="",NA(),IF(OR(C64="Smelter not listed",C64="Smelter not yet identified"),MATCH($B64&amp;$D64,'Smelter Look-up'!$J:$J,0),MATCH($B64&amp;$C64,'Smelter Look-up'!$J:$J,0)))</f>
        <v>102</v>
      </c>
      <c r="X64" s="227">
        <f t="shared" si="6"/>
        <v>0</v>
      </c>
      <c r="AB64" s="228" t="str">
        <f t="shared" si="7"/>
        <v>GoldHangzhou Fuchunjiang Smelting Co., Ltd.</v>
      </c>
    </row>
    <row r="65" spans="1:28" s="227" customFormat="1" ht="51">
      <c r="A65" s="181" t="s">
        <v>659</v>
      </c>
      <c r="B65" s="182" t="s">
        <v>1098</v>
      </c>
      <c r="C65" s="186" t="s">
        <v>1008</v>
      </c>
      <c r="D65" s="230"/>
      <c r="E65" s="182" t="s">
        <v>1070</v>
      </c>
      <c r="F65" s="182" t="s">
        <v>659</v>
      </c>
      <c r="G65" s="182" t="s">
        <v>13177</v>
      </c>
      <c r="H65" s="183">
        <v>0</v>
      </c>
      <c r="I65" s="184" t="s">
        <v>1510</v>
      </c>
      <c r="J65" s="184" t="s">
        <v>1511</v>
      </c>
      <c r="K65" s="224"/>
      <c r="L65" s="224"/>
      <c r="M65" s="224"/>
      <c r="N65" s="224"/>
      <c r="O65" s="224"/>
      <c r="P65" s="185"/>
      <c r="Q65" s="225"/>
      <c r="R65" s="182" t="str">
        <f ca="1">IF(ISERROR($V65),"",OFFSET('Smelter Look-up'!$C$4,$V65-4,0)&amp;"")</f>
        <v>Heimerle + Meule GmbH</v>
      </c>
      <c r="S65" s="181" t="str">
        <f t="shared" ca="1" si="5"/>
        <v>DE</v>
      </c>
      <c r="T65" s="181" t="str">
        <f ca="1">IF(B65="","",IF(ISERROR(MATCH($J65,SorP!$B$1:$B$6226,0)),"",INDIRECT("'SorP'!$A$"&amp;MATCH($S65&amp;$J65,SorP!C:C,0))))</f>
        <v>DE-BW</v>
      </c>
      <c r="U65" s="201"/>
      <c r="V65" s="226">
        <f>IF(C65="",NA(),IF(OR(C65="Smelter not listed",C65="Smelter not yet identified"),MATCH($B65&amp;$D65,'Smelter Look-up'!$J:$J,0),MATCH($B65&amp;$C65,'Smelter Look-up'!$J:$J,0)))</f>
        <v>104</v>
      </c>
      <c r="X65" s="227">
        <f t="shared" si="6"/>
        <v>0</v>
      </c>
      <c r="AB65" s="228" t="str">
        <f t="shared" si="7"/>
        <v>GoldHeimerle + Meule GmbH</v>
      </c>
    </row>
    <row r="66" spans="1:28" s="227" customFormat="1" ht="38.25">
      <c r="A66" s="181" t="s">
        <v>15830</v>
      </c>
      <c r="B66" s="182" t="s">
        <v>1098</v>
      </c>
      <c r="C66" s="186" t="s">
        <v>1805</v>
      </c>
      <c r="D66" s="230" t="s">
        <v>15831</v>
      </c>
      <c r="E66" s="182" t="s">
        <v>1069</v>
      </c>
      <c r="F66" s="182" t="s">
        <v>15830</v>
      </c>
      <c r="G66" s="182" t="s">
        <v>15832</v>
      </c>
      <c r="H66" s="183" t="s">
        <v>15833</v>
      </c>
      <c r="I66" s="184" t="s">
        <v>15833</v>
      </c>
      <c r="J66" s="184" t="s">
        <v>15833</v>
      </c>
      <c r="K66" s="224"/>
      <c r="L66" s="224"/>
      <c r="M66" s="224"/>
      <c r="N66" s="224"/>
      <c r="O66" s="224"/>
      <c r="P66" s="185"/>
      <c r="Q66" s="225"/>
      <c r="R66" s="182" t="str">
        <f ca="1">IF(ISERROR($V66),"",OFFSET('Smelter Look-up'!$C$4,$V66-4,0)&amp;"")</f>
        <v/>
      </c>
      <c r="S66" s="181" t="str">
        <f t="shared" ca="1" si="5"/>
        <v>CN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GoldSmelter not listed</v>
      </c>
    </row>
    <row r="67" spans="1:28" s="227" customFormat="1" ht="63.75">
      <c r="A67" s="181" t="s">
        <v>661</v>
      </c>
      <c r="B67" s="182" t="s">
        <v>1098</v>
      </c>
      <c r="C67" s="186" t="s">
        <v>14928</v>
      </c>
      <c r="D67" s="230"/>
      <c r="E67" s="182" t="s">
        <v>1070</v>
      </c>
      <c r="F67" s="182" t="s">
        <v>661</v>
      </c>
      <c r="G67" s="182" t="s">
        <v>13177</v>
      </c>
      <c r="H67" s="183">
        <v>0</v>
      </c>
      <c r="I67" s="184" t="s">
        <v>1556</v>
      </c>
      <c r="J67" s="184" t="s">
        <v>4195</v>
      </c>
      <c r="K67" s="224"/>
      <c r="L67" s="224"/>
      <c r="M67" s="224"/>
      <c r="N67" s="224"/>
      <c r="O67" s="224"/>
      <c r="P67" s="185"/>
      <c r="Q67" s="225"/>
      <c r="R67" s="182" t="str">
        <f ca="1">IF(ISERROR($V67),"",OFFSET('Smelter Look-up'!$C$4,$V67-4,0)&amp;"")</f>
        <v>Heraeus Germany GmbH Co. KG</v>
      </c>
      <c r="S67" s="181" t="str">
        <f t="shared" ca="1" si="5"/>
        <v>DE</v>
      </c>
      <c r="T67" s="181" t="str">
        <f ca="1">IF(B67="","",IF(ISERROR(MATCH($J67,SorP!$B$1:$B$6226,0)),"",INDIRECT("'SorP'!$A$"&amp;MATCH($S67&amp;$J67,SorP!C:C,0))))</f>
        <v>DE-HE</v>
      </c>
      <c r="U67" s="201"/>
      <c r="V67" s="226">
        <f>IF(C67="",NA(),IF(OR(C67="Smelter not listed",C67="Smelter not yet identified"),MATCH($B67&amp;$D67,'Smelter Look-up'!$J:$J,0),MATCH($B67&amp;$C67,'Smelter Look-up'!$J:$J,0)))</f>
        <v>108</v>
      </c>
      <c r="X67" s="227">
        <f t="shared" si="6"/>
        <v>0</v>
      </c>
      <c r="AB67" s="228" t="str">
        <f t="shared" si="7"/>
        <v>GoldHeraeus Germany GmbH Co. KG</v>
      </c>
    </row>
    <row r="68" spans="1:28" s="227" customFormat="1" ht="76.5">
      <c r="A68" s="181" t="s">
        <v>660</v>
      </c>
      <c r="B68" s="182" t="s">
        <v>1098</v>
      </c>
      <c r="C68" s="186" t="s">
        <v>2452</v>
      </c>
      <c r="D68" s="230"/>
      <c r="E68" s="182" t="s">
        <v>1069</v>
      </c>
      <c r="F68" s="182" t="s">
        <v>660</v>
      </c>
      <c r="G68" s="182" t="s">
        <v>13177</v>
      </c>
      <c r="H68" s="183">
        <v>0</v>
      </c>
      <c r="I68" s="184" t="s">
        <v>1555</v>
      </c>
      <c r="J68" s="184" t="s">
        <v>15604</v>
      </c>
      <c r="K68" s="224"/>
      <c r="L68" s="224"/>
      <c r="M68" s="224"/>
      <c r="N68" s="224"/>
      <c r="O68" s="224"/>
      <c r="P68" s="185"/>
      <c r="Q68" s="225"/>
      <c r="R68" s="182" t="str">
        <f ca="1">IF(ISERROR($V68),"",OFFSET('Smelter Look-up'!$C$4,$V68-4,0)&amp;"")</f>
        <v>Heraeus Metals Hong Kong Ltd.</v>
      </c>
      <c r="S68" s="181" t="str">
        <f t="shared" ca="1" si="5"/>
        <v>CN</v>
      </c>
      <c r="T68" s="181" t="str">
        <f ca="1">IF(B68="","",IF(ISERROR(MATCH($J68,SorP!$B$1:$B$6226,0)),"",INDIRECT("'SorP'!$A$"&amp;MATCH($S68&amp;$J68,SorP!C:C,0))))</f>
        <v>CN-HK</v>
      </c>
      <c r="U68" s="201"/>
      <c r="V68" s="226">
        <f>IF(C68="",NA(),IF(OR(C68="Smelter not listed",C68="Smelter not yet identified"),MATCH($B68&amp;$D68,'Smelter Look-up'!$J:$J,0),MATCH($B68&amp;$C68,'Smelter Look-up'!$J:$J,0)))</f>
        <v>110</v>
      </c>
      <c r="X68" s="227">
        <f t="shared" si="6"/>
        <v>0</v>
      </c>
      <c r="AB68" s="228" t="str">
        <f t="shared" si="7"/>
        <v>GoldHeraeus Metals Hong Kong Ltd.</v>
      </c>
    </row>
    <row r="69" spans="1:28" s="227" customFormat="1" ht="76.5">
      <c r="A69" s="181" t="s">
        <v>662</v>
      </c>
      <c r="B69" s="182" t="s">
        <v>1098</v>
      </c>
      <c r="C69" s="186" t="s">
        <v>2166</v>
      </c>
      <c r="D69" s="230"/>
      <c r="E69" s="182" t="s">
        <v>1069</v>
      </c>
      <c r="F69" s="182" t="s">
        <v>662</v>
      </c>
      <c r="G69" s="182" t="s">
        <v>13177</v>
      </c>
      <c r="H69" s="183">
        <v>0</v>
      </c>
      <c r="I69" s="184" t="s">
        <v>2089</v>
      </c>
      <c r="J69" s="184" t="s">
        <v>13535</v>
      </c>
      <c r="K69" s="224"/>
      <c r="L69" s="224"/>
      <c r="M69" s="224"/>
      <c r="N69" s="224"/>
      <c r="O69" s="224"/>
      <c r="P69" s="185"/>
      <c r="Q69" s="225"/>
      <c r="R69" s="182" t="str">
        <f ca="1">IF(ISERROR($V69),"",OFFSET('Smelter Look-up'!$C$4,$V69-4,0)&amp;"")</f>
        <v>Hunan Chenzhou Mining Co., Ltd.</v>
      </c>
      <c r="S69" s="181" t="str">
        <f t="shared" ref="S69" ca="1" si="8">IF(B69="","",IF(ISERROR(MATCH($E69,CL,0)),"Unknown",INDIRECT("'C'!$A$"&amp;MATCH($E69,CL,0)+1)))</f>
        <v>CN</v>
      </c>
      <c r="T69" s="181" t="str">
        <f ca="1">IF(B69="","",IF(ISERROR(MATCH($J69,SorP!$B$1:$B$6226,0)),"",INDIRECT("'SorP'!$A$"&amp;MATCH($S69&amp;$J69,SorP!C:C,0))))</f>
        <v>CN-HN</v>
      </c>
      <c r="U69" s="201"/>
      <c r="V69" s="226">
        <f>IF(C69="",NA(),IF(OR(C69="Smelter not listed",C69="Smelter not yet identified"),MATCH($B69&amp;$D69,'Smelter Look-up'!$J:$J,0),MATCH($B69&amp;$C69,'Smelter Look-up'!$J:$J,0)))</f>
        <v>112</v>
      </c>
      <c r="X69" s="227">
        <f t="shared" ref="X69" si="9">IF(AND(C69="Smelter not listed",OR(LEN(D69)=0,LEN(E69)=0)),1,0)</f>
        <v>0</v>
      </c>
      <c r="AB69" s="228" t="str">
        <f t="shared" ref="AB69" si="10">B69&amp;C69</f>
        <v>GoldHunan Chenzhou Mining Co., Ltd.</v>
      </c>
    </row>
    <row r="70" spans="1:28" s="227" customFormat="1" ht="114.75">
      <c r="A70" s="181" t="s">
        <v>13114</v>
      </c>
      <c r="B70" s="182" t="s">
        <v>1098</v>
      </c>
      <c r="C70" s="186" t="s">
        <v>13113</v>
      </c>
      <c r="D70" s="230"/>
      <c r="E70" s="182" t="s">
        <v>1069</v>
      </c>
      <c r="F70" s="182" t="s">
        <v>13114</v>
      </c>
      <c r="G70" s="182" t="s">
        <v>13177</v>
      </c>
      <c r="H70" s="183">
        <v>0</v>
      </c>
      <c r="I70" s="184" t="s">
        <v>1733</v>
      </c>
      <c r="J70" s="184" t="s">
        <v>13535</v>
      </c>
      <c r="K70" s="224"/>
      <c r="L70" s="224"/>
      <c r="M70" s="224"/>
      <c r="N70" s="224"/>
      <c r="O70" s="224"/>
      <c r="P70" s="185"/>
      <c r="Q70" s="225"/>
      <c r="R70" s="182" t="str">
        <f ca="1">IF(ISERROR($V70),"",OFFSET('Smelter Look-up'!$C$4,$V70-4,0)&amp;"")</f>
        <v>Hunan Guiyang yinxing Nonferrous Smelting Co., Ltd.</v>
      </c>
      <c r="S70" s="181" t="str">
        <f t="shared" ref="S70:S101" ca="1" si="11">IF(B70="","",IF(ISERROR(MATCH($E70,CL,0)),"Unknown",INDIRECT("'C'!$A$"&amp;MATCH($E70,CL,0)+1)))</f>
        <v>CN</v>
      </c>
      <c r="T70" s="181" t="str">
        <f ca="1">IF(B70="","",IF(ISERROR(MATCH($J70,SorP!$B$1:$B$6226,0)),"",INDIRECT("'SorP'!$A$"&amp;MATCH($S70&amp;$J70,SorP!C:C,0))))</f>
        <v>CN-HN</v>
      </c>
      <c r="U70" s="201"/>
      <c r="V70" s="226">
        <f>IF(C70="",NA(),IF(OR(C70="Smelter not listed",C70="Smelter not yet identified"),MATCH($B70&amp;$D70,'Smelter Look-up'!$J:$J,0),MATCH($B70&amp;$C70,'Smelter Look-up'!$J:$J,0)))</f>
        <v>115</v>
      </c>
      <c r="X70" s="227">
        <f t="shared" ref="X70:X101" si="12">IF(AND(C70="Smelter not listed",OR(LEN(D70)=0,LEN(E70)=0)),1,0)</f>
        <v>0</v>
      </c>
      <c r="AB70" s="228" t="str">
        <f t="shared" ref="AB70:AB101" si="13">B70&amp;C70</f>
        <v>GoldHunan Guiyang yinxing Nonferrous Smelting Co., Ltd.</v>
      </c>
    </row>
    <row r="71" spans="1:28" s="227" customFormat="1" ht="51">
      <c r="A71" s="181" t="s">
        <v>663</v>
      </c>
      <c r="B71" s="182" t="s">
        <v>1098</v>
      </c>
      <c r="C71" s="186" t="s">
        <v>2453</v>
      </c>
      <c r="D71" s="230"/>
      <c r="E71" s="182" t="s">
        <v>1080</v>
      </c>
      <c r="F71" s="182" t="s">
        <v>663</v>
      </c>
      <c r="G71" s="182" t="s">
        <v>13177</v>
      </c>
      <c r="H71" s="183">
        <v>0</v>
      </c>
      <c r="I71" s="184" t="s">
        <v>1558</v>
      </c>
      <c r="J71" s="184" t="s">
        <v>12818</v>
      </c>
      <c r="K71" s="224"/>
      <c r="L71" s="224"/>
      <c r="M71" s="224"/>
      <c r="N71" s="224"/>
      <c r="O71" s="224"/>
      <c r="P71" s="185"/>
      <c r="Q71" s="225"/>
      <c r="R71" s="182" t="str">
        <f ca="1">IF(ISERROR($V71),"",OFFSET('Smelter Look-up'!$C$4,$V71-4,0)&amp;"")</f>
        <v>HwaSeong CJ CO., LTD.</v>
      </c>
      <c r="S71" s="181" t="str">
        <f t="shared" ca="1" si="11"/>
        <v>KR</v>
      </c>
      <c r="T71" s="181" t="str">
        <f ca="1">IF(B71="","",IF(ISERROR(MATCH($J71,SorP!$B$1:$B$6226,0)),"",INDIRECT("'SorP'!$A$"&amp;MATCH($S71&amp;$J71,SorP!C:C,0))))</f>
        <v>KR-41</v>
      </c>
      <c r="U71" s="201"/>
      <c r="V71" s="226">
        <f>IF(C71="",NA(),IF(OR(C71="Smelter not listed",C71="Smelter not yet identified"),MATCH($B71&amp;$D71,'Smelter Look-up'!$J:$J,0),MATCH($B71&amp;$C71,'Smelter Look-up'!$J:$J,0)))</f>
        <v>117</v>
      </c>
      <c r="X71" s="227">
        <f t="shared" si="12"/>
        <v>0</v>
      </c>
      <c r="AB71" s="228" t="str">
        <f t="shared" si="13"/>
        <v>GoldHwaSeong CJ CO., LTD.</v>
      </c>
    </row>
    <row r="72" spans="1:28" s="227" customFormat="1" ht="63.75">
      <c r="A72" s="181" t="s">
        <v>2214</v>
      </c>
      <c r="B72" s="182" t="s">
        <v>1098</v>
      </c>
      <c r="C72" s="186" t="s">
        <v>14929</v>
      </c>
      <c r="D72" s="230"/>
      <c r="E72" s="182" t="s">
        <v>1064</v>
      </c>
      <c r="F72" s="182" t="s">
        <v>2214</v>
      </c>
      <c r="G72" s="182" t="s">
        <v>13177</v>
      </c>
      <c r="H72" s="183">
        <v>0</v>
      </c>
      <c r="I72" s="184" t="s">
        <v>1642</v>
      </c>
      <c r="J72" s="184" t="s">
        <v>3104</v>
      </c>
      <c r="K72" s="224"/>
      <c r="L72" s="224"/>
      <c r="M72" s="224"/>
      <c r="N72" s="224"/>
      <c r="O72" s="224"/>
      <c r="P72" s="185"/>
      <c r="Q72" s="225"/>
      <c r="R72" s="182" t="str">
        <f ca="1">IF(ISERROR($V72),"",OFFSET('Smelter Look-up'!$C$4,$V72-4,0)&amp;"")</f>
        <v>Industrial Refining Company</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120</v>
      </c>
      <c r="X72" s="227">
        <f t="shared" si="12"/>
        <v>0</v>
      </c>
      <c r="AB72" s="228" t="str">
        <f t="shared" si="13"/>
        <v>GoldIndustrial Refining Company</v>
      </c>
    </row>
    <row r="73" spans="1:28" s="227" customFormat="1" ht="153">
      <c r="A73" s="181" t="s">
        <v>664</v>
      </c>
      <c r="B73" s="182" t="s">
        <v>1098</v>
      </c>
      <c r="C73" s="186" t="s">
        <v>2250</v>
      </c>
      <c r="D73" s="230"/>
      <c r="E73" s="182" t="s">
        <v>1069</v>
      </c>
      <c r="F73" s="182" t="s">
        <v>664</v>
      </c>
      <c r="G73" s="182" t="s">
        <v>13177</v>
      </c>
      <c r="H73" s="183">
        <v>0</v>
      </c>
      <c r="I73" s="184" t="s">
        <v>1559</v>
      </c>
      <c r="J73" s="184" t="s">
        <v>13514</v>
      </c>
      <c r="K73" s="224"/>
      <c r="L73" s="224"/>
      <c r="M73" s="224"/>
      <c r="N73" s="224"/>
      <c r="O73" s="224"/>
      <c r="P73" s="185"/>
      <c r="Q73" s="225"/>
      <c r="R73" s="182" t="str">
        <f ca="1">IF(ISERROR($V73),"",OFFSET('Smelter Look-up'!$C$4,$V73-4,0)&amp;"")</f>
        <v>Inner Mongolia Qiankun Gold and Silver Refinery Share Co., Ltd.</v>
      </c>
      <c r="S73" s="181" t="str">
        <f t="shared" ca="1" si="11"/>
        <v>CN</v>
      </c>
      <c r="T73" s="181" t="str">
        <f ca="1">IF(B73="","",IF(ISERROR(MATCH($J73,SorP!$B$1:$B$6226,0)),"",INDIRECT("'SorP'!$A$"&amp;MATCH($S73&amp;$J73,SorP!C:C,0))))</f>
        <v>CN-NM</v>
      </c>
      <c r="U73" s="201"/>
      <c r="V73" s="226">
        <f>IF(C73="",NA(),IF(OR(C73="Smelter not listed",C73="Smelter not yet identified"),MATCH($B73&amp;$D73,'Smelter Look-up'!$J:$J,0),MATCH($B73&amp;$C73,'Smelter Look-up'!$J:$J,0)))</f>
        <v>121</v>
      </c>
      <c r="X73" s="227">
        <f t="shared" si="12"/>
        <v>0</v>
      </c>
      <c r="AB73" s="228" t="str">
        <f t="shared" si="13"/>
        <v>GoldInner Mongolia Qiankun Gold and Silver Refinery Share Co., Ltd.</v>
      </c>
    </row>
    <row r="74" spans="1:28" s="227" customFormat="1" ht="76.5">
      <c r="A74" s="181" t="s">
        <v>13703</v>
      </c>
      <c r="B74" s="182" t="s">
        <v>1098</v>
      </c>
      <c r="C74" s="186" t="s">
        <v>13702</v>
      </c>
      <c r="D74" s="230"/>
      <c r="E74" s="182" t="s">
        <v>1061</v>
      </c>
      <c r="F74" s="182" t="s">
        <v>13703</v>
      </c>
      <c r="G74" s="182" t="s">
        <v>13177</v>
      </c>
      <c r="H74" s="183">
        <v>0</v>
      </c>
      <c r="I74" s="184" t="s">
        <v>1668</v>
      </c>
      <c r="J74" s="184" t="s">
        <v>2524</v>
      </c>
      <c r="K74" s="224"/>
      <c r="L74" s="224"/>
      <c r="M74" s="224"/>
      <c r="N74" s="224"/>
      <c r="O74" s="224"/>
      <c r="P74" s="185"/>
      <c r="Q74" s="225"/>
      <c r="R74" s="182" t="str">
        <f ca="1">IF(ISERROR($V74),"",OFFSET('Smelter Look-up'!$C$4,$V74-4,0)&amp;"")</f>
        <v>International Precious Metal Refiners</v>
      </c>
      <c r="S74" s="181" t="str">
        <f t="shared" ca="1" si="11"/>
        <v>AE</v>
      </c>
      <c r="T74" s="181" t="str">
        <f ca="1">IF(B74="","",IF(ISERROR(MATCH($J74,SorP!$B$1:$B$6226,0)),"",INDIRECT("'SorP'!$A$"&amp;MATCH($S74&amp;$J74,SorP!C:C,0))))</f>
        <v>AE-DU</v>
      </c>
      <c r="U74" s="201"/>
      <c r="V74" s="226">
        <f>IF(C74="",NA(),IF(OR(C74="Smelter not listed",C74="Smelter not yet identified"),MATCH($B74&amp;$D74,'Smelter Look-up'!$J:$J,0),MATCH($B74&amp;$C74,'Smelter Look-up'!$J:$J,0)))</f>
        <v>122</v>
      </c>
      <c r="X74" s="227">
        <f t="shared" si="12"/>
        <v>0</v>
      </c>
      <c r="AB74" s="228" t="str">
        <f t="shared" si="13"/>
        <v>GoldInternational Precious Metal Refiners</v>
      </c>
    </row>
    <row r="75" spans="1:28" s="227" customFormat="1" ht="76.5">
      <c r="A75" s="181" t="s">
        <v>665</v>
      </c>
      <c r="B75" s="182" t="s">
        <v>1098</v>
      </c>
      <c r="C75" s="186" t="s">
        <v>1194</v>
      </c>
      <c r="D75" s="230"/>
      <c r="E75" s="182" t="s">
        <v>1077</v>
      </c>
      <c r="F75" s="182" t="s">
        <v>665</v>
      </c>
      <c r="G75" s="182" t="s">
        <v>13177</v>
      </c>
      <c r="H75" s="183">
        <v>0</v>
      </c>
      <c r="I75" s="184" t="s">
        <v>1560</v>
      </c>
      <c r="J75" s="184" t="s">
        <v>1547</v>
      </c>
      <c r="K75" s="224"/>
      <c r="L75" s="224"/>
      <c r="M75" s="224"/>
      <c r="N75" s="224"/>
      <c r="O75" s="224"/>
      <c r="P75" s="185"/>
      <c r="Q75" s="225"/>
      <c r="R75" s="182" t="str">
        <f ca="1">IF(ISERROR($V75),"",OFFSET('Smelter Look-up'!$C$4,$V75-4,0)&amp;"")</f>
        <v>Ishifuku Metal Industry Co., Ltd.</v>
      </c>
      <c r="S75" s="181" t="str">
        <f t="shared" ca="1" si="11"/>
        <v>JP</v>
      </c>
      <c r="T75" s="181" t="str">
        <f ca="1">IF(B75="","",IF(ISERROR(MATCH($J75,SorP!$B$1:$B$6226,0)),"",INDIRECT("'SorP'!$A$"&amp;MATCH($S75&amp;$J75,SorP!C:C,0))))</f>
        <v>JP-11</v>
      </c>
      <c r="U75" s="201"/>
      <c r="V75" s="226">
        <f>IF(C75="",NA(),IF(OR(C75="Smelter not listed",C75="Smelter not yet identified"),MATCH($B75&amp;$D75,'Smelter Look-up'!$J:$J,0),MATCH($B75&amp;$C75,'Smelter Look-up'!$J:$J,0)))</f>
        <v>123</v>
      </c>
      <c r="X75" s="227">
        <f t="shared" si="12"/>
        <v>0</v>
      </c>
      <c r="AB75" s="228" t="str">
        <f t="shared" si="13"/>
        <v>GoldIshifuku Metal Industry Co., Ltd.</v>
      </c>
    </row>
    <row r="76" spans="1:28" s="227" customFormat="1" ht="51">
      <c r="A76" s="181" t="s">
        <v>666</v>
      </c>
      <c r="B76" s="182" t="s">
        <v>1098</v>
      </c>
      <c r="C76" s="186" t="s">
        <v>1201</v>
      </c>
      <c r="D76" s="230"/>
      <c r="E76" s="182" t="s">
        <v>860</v>
      </c>
      <c r="F76" s="182" t="s">
        <v>666</v>
      </c>
      <c r="G76" s="182" t="s">
        <v>13177</v>
      </c>
      <c r="H76" s="183">
        <v>0</v>
      </c>
      <c r="I76" s="184" t="s">
        <v>1561</v>
      </c>
      <c r="J76" s="184" t="s">
        <v>11215</v>
      </c>
      <c r="K76" s="224"/>
      <c r="L76" s="224"/>
      <c r="M76" s="224"/>
      <c r="N76" s="224"/>
      <c r="O76" s="224"/>
      <c r="P76" s="185"/>
      <c r="Q76" s="225"/>
      <c r="R76" s="182" t="str">
        <f ca="1">IF(ISERROR($V76),"",OFFSET('Smelter Look-up'!$C$4,$V76-4,0)&amp;"")</f>
        <v>Istanbul Gold Refinery</v>
      </c>
      <c r="S76" s="181" t="str">
        <f t="shared" ca="1" si="11"/>
        <v>TR</v>
      </c>
      <c r="T76" s="181" t="str">
        <f ca="1">IF(B76="","",IF(ISERROR(MATCH($J76,SorP!$B$1:$B$6226,0)),"",INDIRECT("'SorP'!$A$"&amp;MATCH($S76&amp;$J76,SorP!C:C,0))))</f>
        <v>TR-34</v>
      </c>
      <c r="U76" s="201"/>
      <c r="V76" s="226">
        <f>IF(C76="",NA(),IF(OR(C76="Smelter not listed",C76="Smelter not yet identified"),MATCH($B76&amp;$D76,'Smelter Look-up'!$J:$J,0),MATCH($B76&amp;$C76,'Smelter Look-up'!$J:$J,0)))</f>
        <v>124</v>
      </c>
      <c r="X76" s="227">
        <f t="shared" si="12"/>
        <v>0</v>
      </c>
      <c r="AB76" s="228" t="str">
        <f t="shared" si="13"/>
        <v>GoldIstanbul Gold Refinery</v>
      </c>
    </row>
    <row r="77" spans="1:28" s="227" customFormat="1" ht="25.5">
      <c r="A77" s="181" t="s">
        <v>2455</v>
      </c>
      <c r="B77" s="182" t="s">
        <v>1098</v>
      </c>
      <c r="C77" s="186" t="s">
        <v>2454</v>
      </c>
      <c r="D77" s="230"/>
      <c r="E77" s="182" t="s">
        <v>1076</v>
      </c>
      <c r="F77" s="182" t="s">
        <v>2455</v>
      </c>
      <c r="G77" s="182" t="s">
        <v>13177</v>
      </c>
      <c r="H77" s="183">
        <v>0</v>
      </c>
      <c r="I77" s="184" t="s">
        <v>1536</v>
      </c>
      <c r="J77" s="184" t="s">
        <v>6417</v>
      </c>
      <c r="K77" s="224"/>
      <c r="L77" s="224"/>
      <c r="M77" s="224"/>
      <c r="N77" s="224"/>
      <c r="O77" s="224"/>
      <c r="P77" s="185"/>
      <c r="Q77" s="225"/>
      <c r="R77" s="182" t="str">
        <f ca="1">IF(ISERROR($V77),"",OFFSET('Smelter Look-up'!$C$4,$V77-4,0)&amp;"")</f>
        <v>Italpreziosi</v>
      </c>
      <c r="S77" s="181" t="str">
        <f t="shared" ca="1" si="11"/>
        <v>IT</v>
      </c>
      <c r="T77" s="181" t="str">
        <f ca="1">IF(B77="","",IF(ISERROR(MATCH($J77,SorP!$B$1:$B$6226,0)),"",INDIRECT("'SorP'!$A$"&amp;MATCH($S77&amp;$J77,SorP!C:C,0))))</f>
        <v>IT-52</v>
      </c>
      <c r="U77" s="201"/>
      <c r="V77" s="226">
        <f>IF(C77="",NA(),IF(OR(C77="Smelter not listed",C77="Smelter not yet identified"),MATCH($B77&amp;$D77,'Smelter Look-up'!$J:$J,0),MATCH($B77&amp;$C77,'Smelter Look-up'!$J:$J,0)))</f>
        <v>125</v>
      </c>
      <c r="X77" s="227">
        <f t="shared" si="12"/>
        <v>0</v>
      </c>
      <c r="AB77" s="228" t="str">
        <f t="shared" si="13"/>
        <v>GoldItalpreziosi</v>
      </c>
    </row>
    <row r="78" spans="1:28" s="227" customFormat="1" ht="51">
      <c r="A78" s="181" t="s">
        <v>13771</v>
      </c>
      <c r="B78" s="182" t="s">
        <v>1098</v>
      </c>
      <c r="C78" s="186" t="s">
        <v>13756</v>
      </c>
      <c r="D78" s="230"/>
      <c r="E78" s="182" t="s">
        <v>1075</v>
      </c>
      <c r="F78" s="182" t="s">
        <v>13771</v>
      </c>
      <c r="G78" s="182" t="s">
        <v>13177</v>
      </c>
      <c r="H78" s="183">
        <v>0</v>
      </c>
      <c r="I78" s="184" t="s">
        <v>13783</v>
      </c>
      <c r="J78" s="184" t="s">
        <v>6149</v>
      </c>
      <c r="K78" s="224"/>
      <c r="L78" s="224"/>
      <c r="M78" s="224"/>
      <c r="N78" s="224"/>
      <c r="O78" s="224"/>
      <c r="P78" s="185"/>
      <c r="Q78" s="225"/>
      <c r="R78" s="182" t="str">
        <f ca="1">IF(ISERROR($V78),"",OFFSET('Smelter Look-up'!$C$4,$V78-4,0)&amp;"")</f>
        <v>JALAN &amp; Company</v>
      </c>
      <c r="S78" s="181" t="str">
        <f t="shared" ca="1" si="11"/>
        <v>IN</v>
      </c>
      <c r="T78" s="181" t="str">
        <f ca="1">IF(B78="","",IF(ISERROR(MATCH($J78,SorP!$B$1:$B$6226,0)),"",INDIRECT("'SorP'!$A$"&amp;MATCH($S78&amp;$J78,SorP!C:C,0))))</f>
        <v>IN-DL</v>
      </c>
      <c r="U78" s="201"/>
      <c r="V78" s="226">
        <f>IF(C78="",NA(),IF(OR(C78="Smelter not listed",C78="Smelter not yet identified"),MATCH($B78&amp;$D78,'Smelter Look-up'!$J:$J,0),MATCH($B78&amp;$C78,'Smelter Look-up'!$J:$J,0)))</f>
        <v>126</v>
      </c>
      <c r="X78" s="227">
        <f t="shared" si="12"/>
        <v>0</v>
      </c>
      <c r="AB78" s="228" t="str">
        <f t="shared" si="13"/>
        <v>GoldJALAN &amp; Company</v>
      </c>
    </row>
    <row r="79" spans="1:28" s="227" customFormat="1" ht="25.5">
      <c r="A79" s="181" t="s">
        <v>667</v>
      </c>
      <c r="B79" s="182" t="s">
        <v>1098</v>
      </c>
      <c r="C79" s="186" t="s">
        <v>879</v>
      </c>
      <c r="D79" s="230"/>
      <c r="E79" s="182" t="s">
        <v>1077</v>
      </c>
      <c r="F79" s="182" t="s">
        <v>667</v>
      </c>
      <c r="G79" s="182" t="s">
        <v>13177</v>
      </c>
      <c r="H79" s="183">
        <v>0</v>
      </c>
      <c r="I79" s="184" t="s">
        <v>1562</v>
      </c>
      <c r="J79" s="184" t="s">
        <v>1562</v>
      </c>
      <c r="K79" s="224"/>
      <c r="L79" s="224"/>
      <c r="M79" s="224"/>
      <c r="N79" s="224"/>
      <c r="O79" s="224"/>
      <c r="P79" s="185"/>
      <c r="Q79" s="225"/>
      <c r="R79" s="182" t="str">
        <f ca="1">IF(ISERROR($V79),"",OFFSET('Smelter Look-up'!$C$4,$V79-4,0)&amp;"")</f>
        <v>Japan Mint</v>
      </c>
      <c r="S79" s="181" t="str">
        <f t="shared" ca="1" si="11"/>
        <v>JP</v>
      </c>
      <c r="T79" s="181" t="str">
        <f ca="1">IF(B79="","",IF(ISERROR(MATCH($J79,SorP!$B$1:$B$6226,0)),"",INDIRECT("'SorP'!$A$"&amp;MATCH($S79&amp;$J79,SorP!C:C,0))))</f>
        <v>JP-27</v>
      </c>
      <c r="U79" s="201"/>
      <c r="V79" s="226">
        <f>IF(C79="",NA(),IF(OR(C79="Smelter not listed",C79="Smelter not yet identified"),MATCH($B79&amp;$D79,'Smelter Look-up'!$J:$J,0),MATCH($B79&amp;$C79,'Smelter Look-up'!$J:$J,0)))</f>
        <v>127</v>
      </c>
      <c r="X79" s="227">
        <f t="shared" si="12"/>
        <v>0</v>
      </c>
      <c r="AB79" s="228" t="str">
        <f t="shared" si="13"/>
        <v>GoldJapan Mint</v>
      </c>
    </row>
    <row r="80" spans="1:28" s="227" customFormat="1" ht="63.75">
      <c r="A80" s="181" t="s">
        <v>668</v>
      </c>
      <c r="B80" s="182" t="s">
        <v>1098</v>
      </c>
      <c r="C80" s="186" t="s">
        <v>2251</v>
      </c>
      <c r="D80" s="230"/>
      <c r="E80" s="182" t="s">
        <v>1069</v>
      </c>
      <c r="F80" s="182" t="s">
        <v>668</v>
      </c>
      <c r="G80" s="182" t="s">
        <v>13177</v>
      </c>
      <c r="H80" s="183">
        <v>0</v>
      </c>
      <c r="I80" s="184" t="s">
        <v>1563</v>
      </c>
      <c r="J80" s="184" t="s">
        <v>13531</v>
      </c>
      <c r="K80" s="224"/>
      <c r="L80" s="224"/>
      <c r="M80" s="224"/>
      <c r="N80" s="224"/>
      <c r="O80" s="224"/>
      <c r="P80" s="185"/>
      <c r="Q80" s="225"/>
      <c r="R80" s="182" t="str">
        <f ca="1">IF(ISERROR($V80),"",OFFSET('Smelter Look-up'!$C$4,$V80-4,0)&amp;"")</f>
        <v>Jiangxi Copper Co., Ltd.</v>
      </c>
      <c r="S80" s="181" t="str">
        <f t="shared" ca="1" si="11"/>
        <v>CN</v>
      </c>
      <c r="T80" s="181" t="str">
        <f ca="1">IF(B80="","",IF(ISERROR(MATCH($J80,SorP!$B$1:$B$6226,0)),"",INDIRECT("'SorP'!$A$"&amp;MATCH($S80&amp;$J80,SorP!C:C,0))))</f>
        <v>CN-JX</v>
      </c>
      <c r="U80" s="201"/>
      <c r="V80" s="226">
        <f>IF(C80="",NA(),IF(OR(C80="Smelter not listed",C80="Smelter not yet identified"),MATCH($B80&amp;$D80,'Smelter Look-up'!$J:$J,0),MATCH($B80&amp;$C80,'Smelter Look-up'!$J:$J,0)))</f>
        <v>129</v>
      </c>
      <c r="X80" s="227">
        <f t="shared" si="12"/>
        <v>0</v>
      </c>
      <c r="AB80" s="228" t="str">
        <f t="shared" si="13"/>
        <v>GoldJiangxi Copper Co., Ltd.</v>
      </c>
    </row>
    <row r="81" spans="1:28" s="227" customFormat="1" ht="102">
      <c r="A81" s="181" t="s">
        <v>671</v>
      </c>
      <c r="B81" s="182" t="s">
        <v>1098</v>
      </c>
      <c r="C81" s="186" t="s">
        <v>880</v>
      </c>
      <c r="D81" s="230"/>
      <c r="E81" s="182" t="s">
        <v>854</v>
      </c>
      <c r="F81" s="182" t="s">
        <v>671</v>
      </c>
      <c r="G81" s="182" t="s">
        <v>13177</v>
      </c>
      <c r="H81" s="183">
        <v>0</v>
      </c>
      <c r="I81" s="184" t="s">
        <v>1570</v>
      </c>
      <c r="J81" s="184" t="s">
        <v>9890</v>
      </c>
      <c r="K81" s="224"/>
      <c r="L81" s="224"/>
      <c r="M81" s="224"/>
      <c r="N81" s="224"/>
      <c r="O81" s="224"/>
      <c r="P81" s="185"/>
      <c r="Q81" s="225"/>
      <c r="R81" s="182" t="str">
        <f ca="1">IF(ISERROR($V81),"",OFFSET('Smelter Look-up'!$C$4,$V81-4,0)&amp;"")</f>
        <v>JSC Ekaterinburg Non-Ferrous Metal Processing Plant</v>
      </c>
      <c r="S81" s="181" t="str">
        <f t="shared" ca="1" si="11"/>
        <v>RU</v>
      </c>
      <c r="T81" s="181" t="str">
        <f ca="1">IF(B81="","",IF(ISERROR(MATCH($J81,SorP!$B$1:$B$6226,0)),"",INDIRECT("'SorP'!$A$"&amp;MATCH($S81&amp;$J81,SorP!C:C,0))))</f>
        <v>RU-SVE</v>
      </c>
      <c r="U81" s="201"/>
      <c r="V81" s="226">
        <f>IF(C81="",NA(),IF(OR(C81="Smelter not listed",C81="Smelter not yet identified"),MATCH($B81&amp;$D81,'Smelter Look-up'!$J:$J,0),MATCH($B81&amp;$C81,'Smelter Look-up'!$J:$J,0)))</f>
        <v>134</v>
      </c>
      <c r="X81" s="227">
        <f t="shared" si="12"/>
        <v>0</v>
      </c>
      <c r="AB81" s="228" t="str">
        <f t="shared" si="13"/>
        <v>GoldJSC Ekaterinburg Non-Ferrous Metal Processing Plant</v>
      </c>
    </row>
    <row r="82" spans="1:28" s="227" customFormat="1" ht="51">
      <c r="A82" s="181" t="s">
        <v>655</v>
      </c>
      <c r="B82" s="182" t="s">
        <v>1098</v>
      </c>
      <c r="C82" s="186" t="s">
        <v>14927</v>
      </c>
      <c r="D82" s="230"/>
      <c r="E82" s="182" t="s">
        <v>854</v>
      </c>
      <c r="F82" s="182" t="s">
        <v>655</v>
      </c>
      <c r="G82" s="182" t="s">
        <v>13177</v>
      </c>
      <c r="H82" s="183">
        <v>0</v>
      </c>
      <c r="I82" s="184" t="s">
        <v>1548</v>
      </c>
      <c r="J82" s="184" t="s">
        <v>9952</v>
      </c>
      <c r="K82" s="224"/>
      <c r="L82" s="224"/>
      <c r="M82" s="224"/>
      <c r="N82" s="224"/>
      <c r="O82" s="224"/>
      <c r="P82" s="185"/>
      <c r="Q82" s="225"/>
      <c r="R82" s="182" t="str">
        <f ca="1">IF(ISERROR($V82),"",OFFSET('Smelter Look-up'!$C$4,$V82-4,0)&amp;"")</f>
        <v>JSC Novosibirsk Refinery</v>
      </c>
      <c r="S82" s="181" t="str">
        <f t="shared" ca="1" si="11"/>
        <v>RU</v>
      </c>
      <c r="T82" s="181" t="str">
        <f ca="1">IF(B82="","",IF(ISERROR(MATCH($J82,SorP!$B$1:$B$6226,0)),"",INDIRECT("'SorP'!$A$"&amp;MATCH($S82&amp;$J82,SorP!C:C,0))))</f>
        <v>RU-NVS</v>
      </c>
      <c r="U82" s="201"/>
      <c r="V82" s="226">
        <f>IF(C82="",NA(),IF(OR(C82="Smelter not listed",C82="Smelter not yet identified"),MATCH($B82&amp;$D82,'Smelter Look-up'!$J:$J,0),MATCH($B82&amp;$C82,'Smelter Look-up'!$J:$J,0)))</f>
        <v>135</v>
      </c>
      <c r="X82" s="227">
        <f t="shared" si="12"/>
        <v>0</v>
      </c>
      <c r="AB82" s="228" t="str">
        <f t="shared" si="13"/>
        <v>GoldJSC Novosibirsk Refinery</v>
      </c>
    </row>
    <row r="83" spans="1:28" s="227" customFormat="1" ht="38.25">
      <c r="A83" s="181" t="s">
        <v>672</v>
      </c>
      <c r="B83" s="182" t="s">
        <v>1098</v>
      </c>
      <c r="C83" s="186" t="s">
        <v>1371</v>
      </c>
      <c r="D83" s="230"/>
      <c r="E83" s="182" t="s">
        <v>854</v>
      </c>
      <c r="F83" s="182" t="s">
        <v>672</v>
      </c>
      <c r="G83" s="182" t="s">
        <v>13177</v>
      </c>
      <c r="H83" s="183">
        <v>0</v>
      </c>
      <c r="I83" s="184" t="s">
        <v>1570</v>
      </c>
      <c r="J83" s="184" t="s">
        <v>9890</v>
      </c>
      <c r="K83" s="224"/>
      <c r="L83" s="224"/>
      <c r="M83" s="224"/>
      <c r="N83" s="224"/>
      <c r="O83" s="224"/>
      <c r="P83" s="185"/>
      <c r="Q83" s="225"/>
      <c r="R83" s="182" t="str">
        <f ca="1">IF(ISERROR($V83),"",OFFSET('Smelter Look-up'!$C$4,$V83-4,0)&amp;"")</f>
        <v>JSC Uralelectromed</v>
      </c>
      <c r="S83" s="181" t="str">
        <f t="shared" ca="1" si="11"/>
        <v>RU</v>
      </c>
      <c r="T83" s="181" t="str">
        <f ca="1">IF(B83="","",IF(ISERROR(MATCH($J83,SorP!$B$1:$B$6226,0)),"",INDIRECT("'SorP'!$A$"&amp;MATCH($S83&amp;$J83,SorP!C:C,0))))</f>
        <v>RU-SVE</v>
      </c>
      <c r="U83" s="201"/>
      <c r="V83" s="226">
        <f>IF(C83="",NA(),IF(OR(C83="Smelter not listed",C83="Smelter not yet identified"),MATCH($B83&amp;$D83,'Smelter Look-up'!$J:$J,0),MATCH($B83&amp;$C83,'Smelter Look-up'!$J:$J,0)))</f>
        <v>136</v>
      </c>
      <c r="X83" s="227">
        <f t="shared" si="12"/>
        <v>0</v>
      </c>
      <c r="AB83" s="228" t="str">
        <f t="shared" si="13"/>
        <v>GoldJSC Uralelectromed</v>
      </c>
    </row>
    <row r="84" spans="1:28" s="227" customFormat="1" ht="76.5">
      <c r="A84" s="181" t="s">
        <v>673</v>
      </c>
      <c r="B84" s="182" t="s">
        <v>1098</v>
      </c>
      <c r="C84" s="186" t="s">
        <v>52</v>
      </c>
      <c r="D84" s="230"/>
      <c r="E84" s="182" t="s">
        <v>1077</v>
      </c>
      <c r="F84" s="182" t="s">
        <v>673</v>
      </c>
      <c r="G84" s="182" t="s">
        <v>13177</v>
      </c>
      <c r="H84" s="183">
        <v>0</v>
      </c>
      <c r="I84" s="184" t="s">
        <v>2314</v>
      </c>
      <c r="J84" s="184" t="s">
        <v>6611</v>
      </c>
      <c r="K84" s="224"/>
      <c r="L84" s="224"/>
      <c r="M84" s="224"/>
      <c r="N84" s="224"/>
      <c r="O84" s="224"/>
      <c r="P84" s="185"/>
      <c r="Q84" s="225"/>
      <c r="R84" s="182" t="str">
        <f ca="1">IF(ISERROR($V84),"",OFFSET('Smelter Look-up'!$C$4,$V84-4,0)&amp;"")</f>
        <v>JX Nippon Mining &amp; Metals Co., Ltd.</v>
      </c>
      <c r="S84" s="181" t="str">
        <f t="shared" ca="1" si="11"/>
        <v>JP</v>
      </c>
      <c r="T84" s="181" t="str">
        <f ca="1">IF(B84="","",IF(ISERROR(MATCH($J84,SorP!$B$1:$B$6226,0)),"",INDIRECT("'SorP'!$A$"&amp;MATCH($S84&amp;$J84,SorP!C:C,0))))</f>
        <v>JP-44</v>
      </c>
      <c r="U84" s="201"/>
      <c r="V84" s="226">
        <f>IF(C84="",NA(),IF(OR(C84="Smelter not listed",C84="Smelter not yet identified"),MATCH($B84&amp;$D84,'Smelter Look-up'!$J:$J,0),MATCH($B84&amp;$C84,'Smelter Look-up'!$J:$J,0)))</f>
        <v>137</v>
      </c>
      <c r="X84" s="227">
        <f t="shared" si="12"/>
        <v>0</v>
      </c>
      <c r="AB84" s="228" t="str">
        <f t="shared" si="13"/>
        <v>GoldJX Nippon Mining &amp; Metals Co., Ltd.</v>
      </c>
    </row>
    <row r="85" spans="1:28" s="227" customFormat="1" ht="38.25">
      <c r="A85" s="181" t="s">
        <v>14931</v>
      </c>
      <c r="B85" s="182" t="s">
        <v>1098</v>
      </c>
      <c r="C85" s="186" t="s">
        <v>14930</v>
      </c>
      <c r="D85" s="230"/>
      <c r="E85" s="182" t="s">
        <v>13030</v>
      </c>
      <c r="F85" s="182" t="s">
        <v>14931</v>
      </c>
      <c r="G85" s="182" t="s">
        <v>13177</v>
      </c>
      <c r="H85" s="183">
        <v>0</v>
      </c>
      <c r="I85" s="184" t="s">
        <v>14980</v>
      </c>
      <c r="J85" s="184" t="s">
        <v>15391</v>
      </c>
      <c r="K85" s="224"/>
      <c r="L85" s="224"/>
      <c r="M85" s="224"/>
      <c r="N85" s="224"/>
      <c r="O85" s="224"/>
      <c r="P85" s="185"/>
      <c r="Q85" s="225"/>
      <c r="R85" s="182" t="str">
        <f ca="1">IF(ISERROR($V85),"",OFFSET('Smelter Look-up'!$C$4,$V85-4,0)&amp;"")</f>
        <v>K.A. Rasmussen</v>
      </c>
      <c r="S85" s="181" t="str">
        <f t="shared" ca="1" si="11"/>
        <v>NO</v>
      </c>
      <c r="T85" s="181" t="str">
        <f ca="1">IF(B85="","",IF(ISERROR(MATCH($J85,SorP!$B$1:$B$6226,0)),"",INDIRECT("'SorP'!$A$"&amp;MATCH($S85&amp;$J85,SorP!C:C,0))))</f>
        <v>NO-34</v>
      </c>
      <c r="U85" s="201"/>
      <c r="V85" s="226">
        <f>IF(C85="",NA(),IF(OR(C85="Smelter not listed",C85="Smelter not yet identified"),MATCH($B85&amp;$D85,'Smelter Look-up'!$J:$J,0),MATCH($B85&amp;$C85,'Smelter Look-up'!$J:$J,0)))</f>
        <v>138</v>
      </c>
      <c r="X85" s="227">
        <f t="shared" si="12"/>
        <v>0</v>
      </c>
      <c r="AB85" s="228" t="str">
        <f t="shared" si="13"/>
        <v>GoldK.A. Rasmussen</v>
      </c>
    </row>
    <row r="86" spans="1:28" s="227" customFormat="1" ht="51">
      <c r="A86" s="181" t="s">
        <v>1672</v>
      </c>
      <c r="B86" s="182" t="s">
        <v>1098</v>
      </c>
      <c r="C86" s="186" t="s">
        <v>1671</v>
      </c>
      <c r="D86" s="230"/>
      <c r="E86" s="182" t="s">
        <v>1061</v>
      </c>
      <c r="F86" s="182" t="s">
        <v>1672</v>
      </c>
      <c r="G86" s="182" t="s">
        <v>13177</v>
      </c>
      <c r="H86" s="183">
        <v>0</v>
      </c>
      <c r="I86" s="184" t="s">
        <v>1668</v>
      </c>
      <c r="J86" s="184" t="s">
        <v>2524</v>
      </c>
      <c r="K86" s="224"/>
      <c r="L86" s="224"/>
      <c r="M86" s="224"/>
      <c r="N86" s="224"/>
      <c r="O86" s="224"/>
      <c r="P86" s="185"/>
      <c r="Q86" s="225"/>
      <c r="R86" s="182" t="str">
        <f ca="1">IF(ISERROR($V86),"",OFFSET('Smelter Look-up'!$C$4,$V86-4,0)&amp;"")</f>
        <v>Kaloti Precious Metals</v>
      </c>
      <c r="S86" s="181" t="str">
        <f t="shared" ca="1" si="11"/>
        <v>AE</v>
      </c>
      <c r="T86" s="181" t="str">
        <f ca="1">IF(B86="","",IF(ISERROR(MATCH($J86,SorP!$B$1:$B$6226,0)),"",INDIRECT("'SorP'!$A$"&amp;MATCH($S86&amp;$J86,SorP!C:C,0))))</f>
        <v>AE-DU</v>
      </c>
      <c r="U86" s="201"/>
      <c r="V86" s="226">
        <f>IF(C86="",NA(),IF(OR(C86="Smelter not listed",C86="Smelter not yet identified"),MATCH($B86&amp;$D86,'Smelter Look-up'!$J:$J,0),MATCH($B86&amp;$C86,'Smelter Look-up'!$J:$J,0)))</f>
        <v>139</v>
      </c>
      <c r="X86" s="227">
        <f t="shared" si="12"/>
        <v>0</v>
      </c>
      <c r="AB86" s="228" t="str">
        <f t="shared" si="13"/>
        <v>GoldKaloti Precious Metals</v>
      </c>
    </row>
    <row r="87" spans="1:28" s="227" customFormat="1" ht="51">
      <c r="A87" s="181" t="s">
        <v>2148</v>
      </c>
      <c r="B87" s="182" t="s">
        <v>1098</v>
      </c>
      <c r="C87" s="186" t="s">
        <v>2147</v>
      </c>
      <c r="D87" s="230"/>
      <c r="E87" s="182" t="s">
        <v>1078</v>
      </c>
      <c r="F87" s="182" t="s">
        <v>2148</v>
      </c>
      <c r="G87" s="182" t="s">
        <v>13177</v>
      </c>
      <c r="H87" s="183">
        <v>0</v>
      </c>
      <c r="I87" s="184" t="s">
        <v>2149</v>
      </c>
      <c r="J87" s="184" t="s">
        <v>7005</v>
      </c>
      <c r="K87" s="224"/>
      <c r="L87" s="224"/>
      <c r="M87" s="224"/>
      <c r="N87" s="224"/>
      <c r="O87" s="224"/>
      <c r="P87" s="185"/>
      <c r="Q87" s="225"/>
      <c r="R87" s="182" t="str">
        <f ca="1">IF(ISERROR($V87),"",OFFSET('Smelter Look-up'!$C$4,$V87-4,0)&amp;"")</f>
        <v>Kazakhmys Smelting LLC</v>
      </c>
      <c r="S87" s="181" t="str">
        <f t="shared" ca="1" si="11"/>
        <v>KZ</v>
      </c>
      <c r="T87" s="181" t="str">
        <f ca="1">IF(B87="","",IF(ISERROR(MATCH($J87,SorP!$B$1:$B$6226,0)),"",INDIRECT("'SorP'!$A$"&amp;MATCH($S87&amp;$J87,SorP!C:C,0))))</f>
        <v>KZ-KAR</v>
      </c>
      <c r="U87" s="201"/>
      <c r="V87" s="226">
        <f>IF(C87="",NA(),IF(OR(C87="Smelter not listed",C87="Smelter not yet identified"),MATCH($B87&amp;$D87,'Smelter Look-up'!$J:$J,0),MATCH($B87&amp;$C87,'Smelter Look-up'!$J:$J,0)))</f>
        <v>140</v>
      </c>
      <c r="X87" s="227">
        <f t="shared" si="12"/>
        <v>0</v>
      </c>
      <c r="AB87" s="228" t="str">
        <f t="shared" si="13"/>
        <v>GoldKazakhmys Smelting LLC</v>
      </c>
    </row>
    <row r="88" spans="1:28" s="227" customFormat="1" ht="25.5">
      <c r="A88" s="181" t="s">
        <v>674</v>
      </c>
      <c r="B88" s="182" t="s">
        <v>1098</v>
      </c>
      <c r="C88" s="186" t="s">
        <v>1571</v>
      </c>
      <c r="D88" s="230"/>
      <c r="E88" s="182" t="s">
        <v>1078</v>
      </c>
      <c r="F88" s="182" t="s">
        <v>674</v>
      </c>
      <c r="G88" s="182" t="s">
        <v>13177</v>
      </c>
      <c r="H88" s="183">
        <v>0</v>
      </c>
      <c r="I88" s="184" t="s">
        <v>1572</v>
      </c>
      <c r="J88" s="184" t="s">
        <v>7005</v>
      </c>
      <c r="K88" s="224"/>
      <c r="L88" s="224"/>
      <c r="M88" s="224"/>
      <c r="N88" s="224"/>
      <c r="O88" s="224"/>
      <c r="P88" s="185"/>
      <c r="Q88" s="225"/>
      <c r="R88" s="182" t="str">
        <f ca="1">IF(ISERROR($V88),"",OFFSET('Smelter Look-up'!$C$4,$V88-4,0)&amp;"")</f>
        <v>Kazzinc</v>
      </c>
      <c r="S88" s="181" t="str">
        <f t="shared" ca="1" si="11"/>
        <v>KZ</v>
      </c>
      <c r="T88" s="181" t="str">
        <f ca="1">IF(B88="","",IF(ISERROR(MATCH($J88,SorP!$B$1:$B$6226,0)),"",INDIRECT("'SorP'!$A$"&amp;MATCH($S88&amp;$J88,SorP!C:C,0))))</f>
        <v>KZ-KAR</v>
      </c>
      <c r="U88" s="201"/>
      <c r="V88" s="226">
        <f>IF(C88="",NA(),IF(OR(C88="Smelter not listed",C88="Smelter not yet identified"),MATCH($B88&amp;$D88,'Smelter Look-up'!$J:$J,0),MATCH($B88&amp;$C88,'Smelter Look-up'!$J:$J,0)))</f>
        <v>141</v>
      </c>
      <c r="X88" s="227">
        <f t="shared" si="12"/>
        <v>0</v>
      </c>
      <c r="AB88" s="228" t="str">
        <f t="shared" si="13"/>
        <v>GoldKazzinc</v>
      </c>
    </row>
    <row r="89" spans="1:28" s="227" customFormat="1" ht="63.75">
      <c r="A89" s="181" t="s">
        <v>676</v>
      </c>
      <c r="B89" s="182" t="s">
        <v>1098</v>
      </c>
      <c r="C89" s="186" t="s">
        <v>675</v>
      </c>
      <c r="D89" s="230"/>
      <c r="E89" s="182" t="s">
        <v>2384</v>
      </c>
      <c r="F89" s="182" t="s">
        <v>676</v>
      </c>
      <c r="G89" s="182" t="s">
        <v>13177</v>
      </c>
      <c r="H89" s="183">
        <v>0</v>
      </c>
      <c r="I89" s="184" t="s">
        <v>1573</v>
      </c>
      <c r="J89" s="184" t="s">
        <v>1566</v>
      </c>
      <c r="K89" s="224"/>
      <c r="L89" s="224"/>
      <c r="M89" s="224"/>
      <c r="N89" s="224"/>
      <c r="O89" s="224"/>
      <c r="P89" s="185"/>
      <c r="Q89" s="225"/>
      <c r="R89" s="182" t="str">
        <f ca="1">IF(ISERROR($V89),"",OFFSET('Smelter Look-up'!$C$4,$V89-4,0)&amp;"")</f>
        <v>Kennecott Utah Copper LLC</v>
      </c>
      <c r="S89" s="181" t="str">
        <f t="shared" ca="1" si="11"/>
        <v>US</v>
      </c>
      <c r="T89" s="181" t="str">
        <f ca="1">IF(B89="","",IF(ISERROR(MATCH($J89,SorP!$B$1:$B$6226,0)),"",INDIRECT("'SorP'!$A$"&amp;MATCH($S89&amp;$J89,SorP!C:C,0))))</f>
        <v>US-UT</v>
      </c>
      <c r="U89" s="201"/>
      <c r="V89" s="226">
        <f>IF(C89="",NA(),IF(OR(C89="Smelter not listed",C89="Smelter not yet identified"),MATCH($B89&amp;$D89,'Smelter Look-up'!$J:$J,0),MATCH($B89&amp;$C89,'Smelter Look-up'!$J:$J,0)))</f>
        <v>142</v>
      </c>
      <c r="X89" s="227">
        <f t="shared" si="12"/>
        <v>0</v>
      </c>
      <c r="AB89" s="228" t="str">
        <f t="shared" si="13"/>
        <v>GoldKennecott Utah Copper LLC</v>
      </c>
    </row>
    <row r="90" spans="1:28" s="227" customFormat="1" ht="76.5">
      <c r="A90" s="181" t="s">
        <v>1354</v>
      </c>
      <c r="B90" s="182" t="s">
        <v>1098</v>
      </c>
      <c r="C90" s="186" t="s">
        <v>12653</v>
      </c>
      <c r="D90" s="230"/>
      <c r="E90" s="182" t="s">
        <v>853</v>
      </c>
      <c r="F90" s="182" t="s">
        <v>1354</v>
      </c>
      <c r="G90" s="182" t="s">
        <v>13177</v>
      </c>
      <c r="H90" s="183">
        <v>0</v>
      </c>
      <c r="I90" s="184" t="s">
        <v>1661</v>
      </c>
      <c r="J90" s="184" t="s">
        <v>9441</v>
      </c>
      <c r="K90" s="224"/>
      <c r="L90" s="224"/>
      <c r="M90" s="224"/>
      <c r="N90" s="224"/>
      <c r="O90" s="224"/>
      <c r="P90" s="185"/>
      <c r="Q90" s="225"/>
      <c r="R90" s="182" t="str">
        <f ca="1">IF(ISERROR($V90),"",OFFSET('Smelter Look-up'!$C$4,$V90-4,0)&amp;"")</f>
        <v>KGHM Polska Miedz Spolka Akcyjna</v>
      </c>
      <c r="S90" s="181" t="str">
        <f t="shared" ca="1" si="11"/>
        <v>PL</v>
      </c>
      <c r="T90" s="181" t="str">
        <f ca="1">IF(B90="","",IF(ISERROR(MATCH($J90,SorP!$B$1:$B$6226,0)),"",INDIRECT("'SorP'!$A$"&amp;MATCH($S90&amp;$J90,SorP!C:C,0))))</f>
        <v>PL-02</v>
      </c>
      <c r="U90" s="201"/>
      <c r="V90" s="226">
        <f>IF(C90="",NA(),IF(OR(C90="Smelter not listed",C90="Smelter not yet identified"),MATCH($B90&amp;$D90,'Smelter Look-up'!$J:$J,0),MATCH($B90&amp;$C90,'Smelter Look-up'!$J:$J,0)))</f>
        <v>144</v>
      </c>
      <c r="X90" s="227">
        <f t="shared" si="12"/>
        <v>0</v>
      </c>
      <c r="AB90" s="228" t="str">
        <f t="shared" si="13"/>
        <v>GoldKGHM Polska Miedz Spolka Akcyjna</v>
      </c>
    </row>
    <row r="91" spans="1:28" s="227" customFormat="1" ht="63.75">
      <c r="A91" s="181" t="s">
        <v>677</v>
      </c>
      <c r="B91" s="182" t="s">
        <v>1098</v>
      </c>
      <c r="C91" s="186" t="s">
        <v>2102</v>
      </c>
      <c r="D91" s="230"/>
      <c r="E91" s="182" t="s">
        <v>1077</v>
      </c>
      <c r="F91" s="182" t="s">
        <v>677</v>
      </c>
      <c r="G91" s="182" t="s">
        <v>13177</v>
      </c>
      <c r="H91" s="183">
        <v>0</v>
      </c>
      <c r="I91" s="184" t="s">
        <v>1574</v>
      </c>
      <c r="J91" s="184" t="s">
        <v>1547</v>
      </c>
      <c r="K91" s="224"/>
      <c r="L91" s="224"/>
      <c r="M91" s="224"/>
      <c r="N91" s="224"/>
      <c r="O91" s="224"/>
      <c r="P91" s="185"/>
      <c r="Q91" s="225"/>
      <c r="R91" s="182" t="str">
        <f ca="1">IF(ISERROR($V91),"",OFFSET('Smelter Look-up'!$C$4,$V91-4,0)&amp;"")</f>
        <v>Kojima Chemicals Co., Ltd.</v>
      </c>
      <c r="S91" s="181" t="str">
        <f t="shared" ca="1" si="11"/>
        <v>JP</v>
      </c>
      <c r="T91" s="181" t="str">
        <f ca="1">IF(B91="","",IF(ISERROR(MATCH($J91,SorP!$B$1:$B$6226,0)),"",INDIRECT("'SorP'!$A$"&amp;MATCH($S91&amp;$J91,SorP!C:C,0))))</f>
        <v>JP-11</v>
      </c>
      <c r="U91" s="201"/>
      <c r="V91" s="226">
        <f>IF(C91="",NA(),IF(OR(C91="Smelter not listed",C91="Smelter not yet identified"),MATCH($B91&amp;$D91,'Smelter Look-up'!$J:$J,0),MATCH($B91&amp;$C91,'Smelter Look-up'!$J:$J,0)))</f>
        <v>147</v>
      </c>
      <c r="X91" s="227">
        <f t="shared" si="12"/>
        <v>0</v>
      </c>
      <c r="AB91" s="228" t="str">
        <f t="shared" si="13"/>
        <v>GoldKojima Chemicals Co., Ltd.</v>
      </c>
    </row>
    <row r="92" spans="1:28" s="227" customFormat="1" ht="51">
      <c r="A92" s="181" t="s">
        <v>1678</v>
      </c>
      <c r="B92" s="182" t="s">
        <v>1098</v>
      </c>
      <c r="C92" s="186" t="s">
        <v>2254</v>
      </c>
      <c r="D92" s="230"/>
      <c r="E92" s="182" t="s">
        <v>1080</v>
      </c>
      <c r="F92" s="182" t="s">
        <v>1678</v>
      </c>
      <c r="G92" s="182" t="s">
        <v>13177</v>
      </c>
      <c r="H92" s="183">
        <v>0</v>
      </c>
      <c r="I92" s="184" t="s">
        <v>15609</v>
      </c>
      <c r="J92" s="184" t="s">
        <v>12824</v>
      </c>
      <c r="K92" s="224"/>
      <c r="L92" s="224"/>
      <c r="M92" s="224"/>
      <c r="N92" s="224"/>
      <c r="O92" s="224"/>
      <c r="P92" s="185"/>
      <c r="Q92" s="225"/>
      <c r="R92" s="182" t="str">
        <f ca="1">IF(ISERROR($V92),"",OFFSET('Smelter Look-up'!$C$4,$V92-4,0)&amp;"")</f>
        <v>Korea Zinc Co., Ltd.</v>
      </c>
      <c r="S92" s="181" t="str">
        <f t="shared" ca="1" si="11"/>
        <v>KR</v>
      </c>
      <c r="T92" s="181" t="str">
        <f ca="1">IF(B92="","",IF(ISERROR(MATCH($J92,SorP!$B$1:$B$6226,0)),"",INDIRECT("'SorP'!$A$"&amp;MATCH($S92&amp;$J92,SorP!C:C,0))))</f>
        <v>KR-11</v>
      </c>
      <c r="U92" s="201"/>
      <c r="V92" s="226">
        <f>IF(C92="",NA(),IF(OR(C92="Smelter not listed",C92="Smelter not yet identified"),MATCH($B92&amp;$D92,'Smelter Look-up'!$J:$J,0),MATCH($B92&amp;$C92,'Smelter Look-up'!$J:$J,0)))</f>
        <v>150</v>
      </c>
      <c r="X92" s="227">
        <f t="shared" si="12"/>
        <v>0</v>
      </c>
      <c r="AB92" s="228" t="str">
        <f t="shared" si="13"/>
        <v>GoldKorea Zinc Co., Ltd.</v>
      </c>
    </row>
    <row r="93" spans="1:28" s="227" customFormat="1" ht="63.75">
      <c r="A93" s="181" t="s">
        <v>13772</v>
      </c>
      <c r="B93" s="182" t="s">
        <v>1098</v>
      </c>
      <c r="C93" s="186" t="s">
        <v>13757</v>
      </c>
      <c r="D93" s="230"/>
      <c r="E93" s="182" t="s">
        <v>1075</v>
      </c>
      <c r="F93" s="182" t="s">
        <v>13772</v>
      </c>
      <c r="G93" s="182" t="s">
        <v>13177</v>
      </c>
      <c r="H93" s="183">
        <v>0</v>
      </c>
      <c r="I93" s="184" t="s">
        <v>13784</v>
      </c>
      <c r="J93" s="184" t="s">
        <v>15390</v>
      </c>
      <c r="K93" s="224"/>
      <c r="L93" s="224"/>
      <c r="M93" s="224"/>
      <c r="N93" s="224"/>
      <c r="O93" s="224"/>
      <c r="P93" s="185"/>
      <c r="Q93" s="225"/>
      <c r="R93" s="182" t="str">
        <f ca="1">IF(ISERROR($V93),"",OFFSET('Smelter Look-up'!$C$4,$V93-4,0)&amp;"")</f>
        <v>Kundan Care Products Ltd.</v>
      </c>
      <c r="S93" s="181" t="str">
        <f t="shared" ca="1" si="11"/>
        <v>IN</v>
      </c>
      <c r="T93" s="181" t="str">
        <f ca="1">IF(B93="","",IF(ISERROR(MATCH($J93,SorP!$B$1:$B$6226,0)),"",INDIRECT("'SorP'!$A$"&amp;MATCH($S93&amp;$J93,SorP!C:C,0))))</f>
        <v>IN-UK</v>
      </c>
      <c r="U93" s="201"/>
      <c r="V93" s="226">
        <f>IF(C93="",NA(),IF(OR(C93="Smelter not listed",C93="Smelter not yet identified"),MATCH($B93&amp;$D93,'Smelter Look-up'!$J:$J,0),MATCH($B93&amp;$C93,'Smelter Look-up'!$J:$J,0)))</f>
        <v>153</v>
      </c>
      <c r="X93" s="227">
        <f t="shared" si="12"/>
        <v>0</v>
      </c>
      <c r="AB93" s="228" t="str">
        <f t="shared" si="13"/>
        <v>GoldKundan Care Products Ltd.</v>
      </c>
    </row>
    <row r="94" spans="1:28" s="227" customFormat="1" ht="38.25">
      <c r="A94" s="181" t="s">
        <v>678</v>
      </c>
      <c r="B94" s="182" t="s">
        <v>1098</v>
      </c>
      <c r="C94" s="186" t="s">
        <v>817</v>
      </c>
      <c r="D94" s="230"/>
      <c r="E94" s="182" t="s">
        <v>1079</v>
      </c>
      <c r="F94" s="182" t="s">
        <v>678</v>
      </c>
      <c r="G94" s="182" t="s">
        <v>13177</v>
      </c>
      <c r="H94" s="183">
        <v>0</v>
      </c>
      <c r="I94" s="184" t="s">
        <v>1576</v>
      </c>
      <c r="J94" s="184" t="s">
        <v>12807</v>
      </c>
      <c r="K94" s="224"/>
      <c r="L94" s="224"/>
      <c r="M94" s="224"/>
      <c r="N94" s="224"/>
      <c r="O94" s="224"/>
      <c r="P94" s="185"/>
      <c r="Q94" s="225"/>
      <c r="R94" s="182" t="str">
        <f ca="1">IF(ISERROR($V94),"",OFFSET('Smelter Look-up'!$C$4,$V94-4,0)&amp;"")</f>
        <v>Kyrgyzaltyn JSC</v>
      </c>
      <c r="S94" s="181" t="str">
        <f t="shared" ca="1" si="11"/>
        <v>KG</v>
      </c>
      <c r="T94" s="181" t="str">
        <f ca="1">IF(B94="","",IF(ISERROR(MATCH($J94,SorP!$B$1:$B$6226,0)),"",INDIRECT("'SorP'!$A$"&amp;MATCH($S94&amp;$J94,SorP!C:C,0))))</f>
        <v>KG-C</v>
      </c>
      <c r="U94" s="201"/>
      <c r="V94" s="226">
        <f>IF(C94="",NA(),IF(OR(C94="Smelter not listed",C94="Smelter not yet identified"),MATCH($B94&amp;$D94,'Smelter Look-up'!$J:$J,0),MATCH($B94&amp;$C94,'Smelter Look-up'!$J:$J,0)))</f>
        <v>154</v>
      </c>
      <c r="X94" s="227">
        <f t="shared" si="12"/>
        <v>0</v>
      </c>
      <c r="AB94" s="228" t="str">
        <f t="shared" si="13"/>
        <v>GoldKyrgyzaltyn JSC</v>
      </c>
    </row>
    <row r="95" spans="1:28" s="227" customFormat="1" ht="89.25">
      <c r="A95" s="181" t="s">
        <v>2459</v>
      </c>
      <c r="B95" s="182" t="s">
        <v>1098</v>
      </c>
      <c r="C95" s="186" t="s">
        <v>2458</v>
      </c>
      <c r="D95" s="230"/>
      <c r="E95" s="182" t="s">
        <v>854</v>
      </c>
      <c r="F95" s="182" t="s">
        <v>2459</v>
      </c>
      <c r="G95" s="182" t="s">
        <v>13177</v>
      </c>
      <c r="H95" s="183">
        <v>0</v>
      </c>
      <c r="I95" s="184" t="s">
        <v>12355</v>
      </c>
      <c r="J95" s="184" t="s">
        <v>9897</v>
      </c>
      <c r="K95" s="224"/>
      <c r="L95" s="224"/>
      <c r="M95" s="224"/>
      <c r="N95" s="224"/>
      <c r="O95" s="224"/>
      <c r="P95" s="185"/>
      <c r="Q95" s="225"/>
      <c r="R95" s="182" t="str">
        <f ca="1">IF(ISERROR($V95),"",OFFSET('Smelter Look-up'!$C$4,$V95-4,0)&amp;"")</f>
        <v>Kyshtym Copper-Electrolytic Plant ZAO</v>
      </c>
      <c r="S95" s="181" t="str">
        <f t="shared" ca="1" si="11"/>
        <v>RU</v>
      </c>
      <c r="T95" s="181" t="str">
        <f ca="1">IF(B95="","",IF(ISERROR(MATCH($J95,SorP!$B$1:$B$6226,0)),"",INDIRECT("'SorP'!$A$"&amp;MATCH($S95&amp;$J95,SorP!C:C,0))))</f>
        <v>RU-CHE</v>
      </c>
      <c r="U95" s="201"/>
      <c r="V95" s="226">
        <f>IF(C95="",NA(),IF(OR(C95="Smelter not listed",C95="Smelter not yet identified"),MATCH($B95&amp;$D95,'Smelter Look-up'!$J:$J,0),MATCH($B95&amp;$C95,'Smelter Look-up'!$J:$J,0)))</f>
        <v>155</v>
      </c>
      <c r="X95" s="227">
        <f t="shared" si="12"/>
        <v>0</v>
      </c>
      <c r="AB95" s="228" t="str">
        <f t="shared" si="13"/>
        <v>GoldKyshtym Copper-Electrolytic Plant ZAO</v>
      </c>
    </row>
    <row r="96" spans="1:28" s="227" customFormat="1" ht="63.75">
      <c r="A96" s="181" t="s">
        <v>679</v>
      </c>
      <c r="B96" s="182" t="s">
        <v>1098</v>
      </c>
      <c r="C96" s="186" t="s">
        <v>2255</v>
      </c>
      <c r="D96" s="230"/>
      <c r="E96" s="182" t="s">
        <v>855</v>
      </c>
      <c r="F96" s="182" t="s">
        <v>679</v>
      </c>
      <c r="G96" s="182" t="s">
        <v>13177</v>
      </c>
      <c r="H96" s="183">
        <v>0</v>
      </c>
      <c r="I96" s="184" t="s">
        <v>1577</v>
      </c>
      <c r="J96" s="184" t="s">
        <v>10034</v>
      </c>
      <c r="K96" s="224"/>
      <c r="L96" s="224"/>
      <c r="M96" s="224"/>
      <c r="N96" s="224"/>
      <c r="O96" s="224"/>
      <c r="P96" s="185"/>
      <c r="Q96" s="225"/>
      <c r="R96" s="182" t="str">
        <f ca="1">IF(ISERROR($V96),"",OFFSET('Smelter Look-up'!$C$4,$V96-4,0)&amp;"")</f>
        <v>L'azurde Company For Jewelry</v>
      </c>
      <c r="S96" s="181" t="str">
        <f t="shared" ca="1" si="11"/>
        <v>SA</v>
      </c>
      <c r="T96" s="181" t="str">
        <f ca="1">IF(B96="","",IF(ISERROR(MATCH($J96,SorP!$B$1:$B$6226,0)),"",INDIRECT("'SorP'!$A$"&amp;MATCH($S96&amp;$J96,SorP!C:C,0))))</f>
        <v>SA-01</v>
      </c>
      <c r="U96" s="201"/>
      <c r="V96" s="226">
        <f>IF(C96="",NA(),IF(OR(C96="Smelter not listed",C96="Smelter not yet identified"),MATCH($B96&amp;$D96,'Smelter Look-up'!$J:$J,0),MATCH($B96&amp;$C96,'Smelter Look-up'!$J:$J,0)))</f>
        <v>158</v>
      </c>
      <c r="X96" s="227">
        <f t="shared" si="12"/>
        <v>0</v>
      </c>
      <c r="AB96" s="228" t="str">
        <f t="shared" si="13"/>
        <v>GoldL'azurde Company For Jewelry</v>
      </c>
    </row>
    <row r="97" spans="1:28" s="227" customFormat="1" ht="38.25">
      <c r="A97" s="181" t="s">
        <v>2392</v>
      </c>
      <c r="B97" s="182" t="s">
        <v>1098</v>
      </c>
      <c r="C97" s="186" t="s">
        <v>2391</v>
      </c>
      <c r="D97" s="230"/>
      <c r="E97" s="182" t="s">
        <v>1060</v>
      </c>
      <c r="F97" s="182" t="s">
        <v>2392</v>
      </c>
      <c r="G97" s="182" t="s">
        <v>13177</v>
      </c>
      <c r="H97" s="183">
        <v>0</v>
      </c>
      <c r="I97" s="184" t="s">
        <v>2402</v>
      </c>
      <c r="J97" s="184" t="s">
        <v>2402</v>
      </c>
      <c r="K97" s="224"/>
      <c r="L97" s="224"/>
      <c r="M97" s="224"/>
      <c r="N97" s="224"/>
      <c r="O97" s="224"/>
      <c r="P97" s="185"/>
      <c r="Q97" s="225"/>
      <c r="R97" s="182" t="str">
        <f ca="1">IF(ISERROR($V97),"",OFFSET('Smelter Look-up'!$C$4,$V97-4,0)&amp;"")</f>
        <v>L'Orfebre S.A.</v>
      </c>
      <c r="S97" s="181" t="str">
        <f t="shared" ca="1" si="11"/>
        <v>AD</v>
      </c>
      <c r="T97" s="181" t="str">
        <f ca="1">IF(B97="","",IF(ISERROR(MATCH($J97,SorP!$B$1:$B$6226,0)),"",INDIRECT("'SorP'!$A$"&amp;MATCH($S97&amp;$J97,SorP!C:C,0))))</f>
        <v>AD-07</v>
      </c>
      <c r="U97" s="201"/>
      <c r="V97" s="226">
        <f>IF(C97="",NA(),IF(OR(C97="Smelter not listed",C97="Smelter not yet identified"),MATCH($B97&amp;$D97,'Smelter Look-up'!$J:$J,0),MATCH($B97&amp;$C97,'Smelter Look-up'!$J:$J,0)))</f>
        <v>162</v>
      </c>
      <c r="X97" s="227">
        <f t="shared" si="12"/>
        <v>0</v>
      </c>
      <c r="AB97" s="228" t="str">
        <f t="shared" si="13"/>
        <v>GoldL'Orfebre S.A.</v>
      </c>
    </row>
    <row r="98" spans="1:28" s="227" customFormat="1" ht="63.75">
      <c r="A98" s="181" t="s">
        <v>1355</v>
      </c>
      <c r="B98" s="182" t="s">
        <v>1098</v>
      </c>
      <c r="C98" s="186" t="s">
        <v>2256</v>
      </c>
      <c r="D98" s="230"/>
      <c r="E98" s="182" t="s">
        <v>1069</v>
      </c>
      <c r="F98" s="182" t="s">
        <v>1355</v>
      </c>
      <c r="G98" s="182" t="s">
        <v>13177</v>
      </c>
      <c r="H98" s="183">
        <v>0</v>
      </c>
      <c r="I98" s="184" t="s">
        <v>1578</v>
      </c>
      <c r="J98" s="184" t="s">
        <v>13533</v>
      </c>
      <c r="K98" s="224"/>
      <c r="L98" s="224"/>
      <c r="M98" s="224"/>
      <c r="N98" s="224"/>
      <c r="O98" s="224"/>
      <c r="P98" s="185"/>
      <c r="Q98" s="225"/>
      <c r="R98" s="182" t="str">
        <f ca="1">IF(ISERROR($V98),"",OFFSET('Smelter Look-up'!$C$4,$V98-4,0)&amp;"")</f>
        <v>Lingbao Gold Co., Ltd.</v>
      </c>
      <c r="S98" s="181" t="str">
        <f t="shared" ca="1" si="11"/>
        <v>CN</v>
      </c>
      <c r="T98" s="181" t="str">
        <f ca="1">IF(B98="","",IF(ISERROR(MATCH($J98,SorP!$B$1:$B$6226,0)),"",INDIRECT("'SorP'!$A$"&amp;MATCH($S98&amp;$J98,SorP!C:C,0))))</f>
        <v>CN-HA</v>
      </c>
      <c r="U98" s="201"/>
      <c r="V98" s="226">
        <f>IF(C98="",NA(),IF(OR(C98="Smelter not listed",C98="Smelter not yet identified"),MATCH($B98&amp;$D98,'Smelter Look-up'!$J:$J,0),MATCH($B98&amp;$C98,'Smelter Look-up'!$J:$J,0)))</f>
        <v>160</v>
      </c>
      <c r="X98" s="227">
        <f t="shared" si="12"/>
        <v>0</v>
      </c>
      <c r="AB98" s="228" t="str">
        <f t="shared" si="13"/>
        <v>GoldLingbao Gold Co., Ltd.</v>
      </c>
    </row>
    <row r="99" spans="1:28" s="227" customFormat="1" ht="89.25">
      <c r="A99" s="181" t="s">
        <v>680</v>
      </c>
      <c r="B99" s="182" t="s">
        <v>1098</v>
      </c>
      <c r="C99" s="186" t="s">
        <v>2103</v>
      </c>
      <c r="D99" s="230"/>
      <c r="E99" s="182" t="s">
        <v>1069</v>
      </c>
      <c r="F99" s="182" t="s">
        <v>680</v>
      </c>
      <c r="G99" s="182" t="s">
        <v>13177</v>
      </c>
      <c r="H99" s="183">
        <v>0</v>
      </c>
      <c r="I99" s="184" t="s">
        <v>1578</v>
      </c>
      <c r="J99" s="184" t="s">
        <v>13533</v>
      </c>
      <c r="K99" s="224"/>
      <c r="L99" s="224"/>
      <c r="M99" s="224"/>
      <c r="N99" s="224"/>
      <c r="O99" s="224"/>
      <c r="P99" s="185"/>
      <c r="Q99" s="225"/>
      <c r="R99" s="182" t="str">
        <f ca="1">IF(ISERROR($V99),"",OFFSET('Smelter Look-up'!$C$4,$V99-4,0)&amp;"")</f>
        <v>Lingbao Jinyuan Tonghui Refinery Co., Ltd.</v>
      </c>
      <c r="S99" s="181" t="str">
        <f t="shared" ca="1" si="11"/>
        <v>CN</v>
      </c>
      <c r="T99" s="181" t="str">
        <f ca="1">IF(B99="","",IF(ISERROR(MATCH($J99,SorP!$B$1:$B$6226,0)),"",INDIRECT("'SorP'!$A$"&amp;MATCH($S99&amp;$J99,SorP!C:C,0))))</f>
        <v>CN-HA</v>
      </c>
      <c r="U99" s="201"/>
      <c r="V99" s="226">
        <f>IF(C99="",NA(),IF(OR(C99="Smelter not listed",C99="Smelter not yet identified"),MATCH($B99&amp;$D99,'Smelter Look-up'!$J:$J,0),MATCH($B99&amp;$C99,'Smelter Look-up'!$J:$J,0)))</f>
        <v>161</v>
      </c>
      <c r="X99" s="227">
        <f t="shared" si="12"/>
        <v>0</v>
      </c>
      <c r="AB99" s="228" t="str">
        <f t="shared" si="13"/>
        <v>GoldLingbao Jinyuan Tonghui Refinery Co., Ltd.</v>
      </c>
    </row>
    <row r="100" spans="1:28" s="227" customFormat="1" ht="38.25">
      <c r="A100" s="181" t="s">
        <v>681</v>
      </c>
      <c r="B100" s="182" t="s">
        <v>1098</v>
      </c>
      <c r="C100" s="186" t="s">
        <v>15610</v>
      </c>
      <c r="D100" s="230"/>
      <c r="E100" s="182" t="s">
        <v>1080</v>
      </c>
      <c r="F100" s="182" t="s">
        <v>681</v>
      </c>
      <c r="G100" s="182" t="s">
        <v>13177</v>
      </c>
      <c r="H100" s="183">
        <v>0</v>
      </c>
      <c r="I100" s="184" t="s">
        <v>1579</v>
      </c>
      <c r="J100" s="184" t="s">
        <v>12814</v>
      </c>
      <c r="K100" s="224"/>
      <c r="L100" s="224"/>
      <c r="M100" s="224"/>
      <c r="N100" s="224"/>
      <c r="O100" s="224"/>
      <c r="P100" s="185"/>
      <c r="Q100" s="225"/>
      <c r="R100" s="182" t="str">
        <f ca="1">IF(ISERROR($V100),"",OFFSET('Smelter Look-up'!$C$4,$V100-4,0)&amp;"")</f>
        <v>LS MnM Inc.</v>
      </c>
      <c r="S100" s="181" t="str">
        <f t="shared" ca="1" si="11"/>
        <v>KR</v>
      </c>
      <c r="T100" s="181" t="str">
        <f ca="1">IF(B100="","",IF(ISERROR(MATCH($J100,SorP!$B$1:$B$6226,0)),"",INDIRECT("'SorP'!$A$"&amp;MATCH($S100&amp;$J100,SorP!C:C,0))))</f>
        <v>KR-31</v>
      </c>
      <c r="U100" s="201"/>
      <c r="V100" s="226">
        <f>IF(C100="",NA(),IF(OR(C100="Smelter not listed",C100="Smelter not yet identified"),MATCH($B100&amp;$D100,'Smelter Look-up'!$J:$J,0),MATCH($B100&amp;$C100,'Smelter Look-up'!$J:$J,0)))</f>
        <v>163</v>
      </c>
      <c r="X100" s="227">
        <f t="shared" si="12"/>
        <v>0</v>
      </c>
      <c r="AB100" s="228" t="str">
        <f t="shared" si="13"/>
        <v>GoldLS MnM Inc.</v>
      </c>
    </row>
    <row r="101" spans="1:28" s="227" customFormat="1" ht="38.25">
      <c r="A101" s="181" t="s">
        <v>2450</v>
      </c>
      <c r="B101" s="182" t="s">
        <v>1098</v>
      </c>
      <c r="C101" s="186" t="s">
        <v>13752</v>
      </c>
      <c r="D101" s="230"/>
      <c r="E101" s="182" t="s">
        <v>1080</v>
      </c>
      <c r="F101" s="182" t="s">
        <v>2450</v>
      </c>
      <c r="G101" s="182" t="s">
        <v>13177</v>
      </c>
      <c r="H101" s="183">
        <v>0</v>
      </c>
      <c r="I101" s="184" t="s">
        <v>2451</v>
      </c>
      <c r="J101" s="184" t="s">
        <v>12813</v>
      </c>
      <c r="K101" s="224"/>
      <c r="L101" s="224"/>
      <c r="M101" s="224"/>
      <c r="N101" s="224"/>
      <c r="O101" s="224"/>
      <c r="P101" s="185"/>
      <c r="Q101" s="225"/>
      <c r="R101" s="182" t="str">
        <f ca="1">IF(ISERROR($V101),"",OFFSET('Smelter Look-up'!$C$4,$V101-4,0)&amp;"")</f>
        <v>LT Metal Ltd.</v>
      </c>
      <c r="S101" s="181" t="str">
        <f t="shared" ca="1" si="11"/>
        <v>KR</v>
      </c>
      <c r="T101" s="181" t="str">
        <f ca="1">IF(B101="","",IF(ISERROR(MATCH($J101,SorP!$B$1:$B$6226,0)),"",INDIRECT("'SorP'!$A$"&amp;MATCH($S101&amp;$J101,SorP!C:C,0))))</f>
        <v>KR-28</v>
      </c>
      <c r="U101" s="201"/>
      <c r="V101" s="226">
        <f>IF(C101="",NA(),IF(OR(C101="Smelter not listed",C101="Smelter not yet identified"),MATCH($B101&amp;$D101,'Smelter Look-up'!$J:$J,0),MATCH($B101&amp;$C101,'Smelter Look-up'!$J:$J,0)))</f>
        <v>164</v>
      </c>
      <c r="X101" s="227">
        <f t="shared" si="12"/>
        <v>0</v>
      </c>
      <c r="AB101" s="228" t="str">
        <f t="shared" si="13"/>
        <v>GoldLT Metal Ltd.</v>
      </c>
    </row>
    <row r="102" spans="1:28" s="227" customFormat="1" ht="102">
      <c r="A102" s="181" t="s">
        <v>683</v>
      </c>
      <c r="B102" s="182" t="s">
        <v>1098</v>
      </c>
      <c r="C102" s="186" t="s">
        <v>1580</v>
      </c>
      <c r="D102" s="230"/>
      <c r="E102" s="182" t="s">
        <v>1069</v>
      </c>
      <c r="F102" s="182" t="s">
        <v>683</v>
      </c>
      <c r="G102" s="182" t="s">
        <v>13177</v>
      </c>
      <c r="H102" s="183">
        <v>0</v>
      </c>
      <c r="I102" s="184" t="s">
        <v>1581</v>
      </c>
      <c r="J102" s="184" t="s">
        <v>13533</v>
      </c>
      <c r="K102" s="224"/>
      <c r="L102" s="224"/>
      <c r="M102" s="224"/>
      <c r="N102" s="224"/>
      <c r="O102" s="224"/>
      <c r="P102" s="185"/>
      <c r="Q102" s="225"/>
      <c r="R102" s="182" t="str">
        <f ca="1">IF(ISERROR($V102),"",OFFSET('Smelter Look-up'!$C$4,$V102-4,0)&amp;"")</f>
        <v>Luoyang Zijin Yinhui Gold Refinery Co., Ltd.</v>
      </c>
      <c r="S102" s="181" t="str">
        <f t="shared" ref="S102:S132" ca="1" si="14">IF(B102="","",IF(ISERROR(MATCH($E102,CL,0)),"Unknown",INDIRECT("'C'!$A$"&amp;MATCH($E102,CL,0)+1)))</f>
        <v>CN</v>
      </c>
      <c r="T102" s="181" t="str">
        <f ca="1">IF(B102="","",IF(ISERROR(MATCH($J102,SorP!$B$1:$B$6226,0)),"",INDIRECT("'SorP'!$A$"&amp;MATCH($S102&amp;$J102,SorP!C:C,0))))</f>
        <v>CN-HA</v>
      </c>
      <c r="U102" s="201"/>
      <c r="V102" s="226">
        <f>IF(C102="",NA(),IF(OR(C102="Smelter not listed",C102="Smelter not yet identified"),MATCH($B102&amp;$D102,'Smelter Look-up'!$J:$J,0),MATCH($B102&amp;$C102,'Smelter Look-up'!$J:$J,0)))</f>
        <v>165</v>
      </c>
      <c r="X102" s="227">
        <f t="shared" ref="X102:X132" si="15">IF(AND(C102="Smelter not listed",OR(LEN(D102)=0,LEN(E102)=0)),1,0)</f>
        <v>0</v>
      </c>
      <c r="AB102" s="228" t="str">
        <f t="shared" ref="AB102:AB132" si="16">B102&amp;C102</f>
        <v>GoldLuoyang Zijin Yinhui Gold Refinery Co., Ltd.</v>
      </c>
    </row>
    <row r="103" spans="1:28" s="227" customFormat="1" ht="38.25">
      <c r="A103" s="181" t="s">
        <v>2461</v>
      </c>
      <c r="B103" s="182" t="s">
        <v>1098</v>
      </c>
      <c r="C103" s="186" t="s">
        <v>2460</v>
      </c>
      <c r="D103" s="230"/>
      <c r="E103" s="182" t="s">
        <v>1065</v>
      </c>
      <c r="F103" s="182" t="s">
        <v>2461</v>
      </c>
      <c r="G103" s="182" t="s">
        <v>13177</v>
      </c>
      <c r="H103" s="183">
        <v>0</v>
      </c>
      <c r="I103" s="184" t="s">
        <v>2462</v>
      </c>
      <c r="J103" s="184" t="s">
        <v>1640</v>
      </c>
      <c r="K103" s="224"/>
      <c r="L103" s="224"/>
      <c r="M103" s="224"/>
      <c r="N103" s="224"/>
      <c r="O103" s="224"/>
      <c r="P103" s="185"/>
      <c r="Q103" s="225"/>
      <c r="R103" s="182" t="str">
        <f ca="1">IF(ISERROR($V103),"",OFFSET('Smelter Look-up'!$C$4,$V103-4,0)&amp;"")</f>
        <v>Marsam Metals</v>
      </c>
      <c r="S103" s="181" t="str">
        <f t="shared" ca="1" si="14"/>
        <v>BR</v>
      </c>
      <c r="T103" s="181" t="str">
        <f ca="1">IF(B103="","",IF(ISERROR(MATCH($J103,SorP!$B$1:$B$6226,0)),"",INDIRECT("'SorP'!$A$"&amp;MATCH($S103&amp;$J103,SorP!C:C,0))))</f>
        <v>BR-SP</v>
      </c>
      <c r="U103" s="201"/>
      <c r="V103" s="226">
        <f>IF(C103="",NA(),IF(OR(C103="Smelter not listed",C103="Smelter not yet identified"),MATCH($B103&amp;$D103,'Smelter Look-up'!$J:$J,0),MATCH($B103&amp;$C103,'Smelter Look-up'!$J:$J,0)))</f>
        <v>168</v>
      </c>
      <c r="X103" s="227">
        <f t="shared" si="15"/>
        <v>0</v>
      </c>
      <c r="AB103" s="228" t="str">
        <f t="shared" si="16"/>
        <v>GoldMarsam Metals</v>
      </c>
    </row>
    <row r="104" spans="1:28" s="227" customFormat="1" ht="25.5">
      <c r="A104" s="181" t="s">
        <v>684</v>
      </c>
      <c r="B104" s="182" t="s">
        <v>1098</v>
      </c>
      <c r="C104" s="186" t="s">
        <v>881</v>
      </c>
      <c r="D104" s="230"/>
      <c r="E104" s="182" t="s">
        <v>2384</v>
      </c>
      <c r="F104" s="182" t="s">
        <v>684</v>
      </c>
      <c r="G104" s="182" t="s">
        <v>13177</v>
      </c>
      <c r="H104" s="183">
        <v>0</v>
      </c>
      <c r="I104" s="184" t="s">
        <v>1582</v>
      </c>
      <c r="J104" s="184" t="s">
        <v>1583</v>
      </c>
      <c r="K104" s="224"/>
      <c r="L104" s="224"/>
      <c r="M104" s="224"/>
      <c r="N104" s="224"/>
      <c r="O104" s="224"/>
      <c r="P104" s="185"/>
      <c r="Q104" s="225"/>
      <c r="R104" s="182" t="str">
        <f ca="1">IF(ISERROR($V104),"",OFFSET('Smelter Look-up'!$C$4,$V104-4,0)&amp;"")</f>
        <v>Materion</v>
      </c>
      <c r="S104" s="181" t="str">
        <f t="shared" ca="1" si="14"/>
        <v>US</v>
      </c>
      <c r="T104" s="181" t="str">
        <f ca="1">IF(B104="","",IF(ISERROR(MATCH($J104,SorP!$B$1:$B$6226,0)),"",INDIRECT("'SorP'!$A$"&amp;MATCH($S104&amp;$J104,SorP!C:C,0))))</f>
        <v>US-NY</v>
      </c>
      <c r="U104" s="201"/>
      <c r="V104" s="226">
        <f>IF(C104="",NA(),IF(OR(C104="Smelter not listed",C104="Smelter not yet identified"),MATCH($B104&amp;$D104,'Smelter Look-up'!$J:$J,0),MATCH($B104&amp;$C104,'Smelter Look-up'!$J:$J,0)))</f>
        <v>169</v>
      </c>
      <c r="X104" s="227">
        <f t="shared" si="15"/>
        <v>0</v>
      </c>
      <c r="AB104" s="228" t="str">
        <f t="shared" si="16"/>
        <v>GoldMaterion</v>
      </c>
    </row>
    <row r="105" spans="1:28" s="227" customFormat="1" ht="63.75">
      <c r="A105" s="181" t="s">
        <v>685</v>
      </c>
      <c r="B105" s="182" t="s">
        <v>1098</v>
      </c>
      <c r="C105" s="186" t="s">
        <v>53</v>
      </c>
      <c r="D105" s="230"/>
      <c r="E105" s="182" t="s">
        <v>1077</v>
      </c>
      <c r="F105" s="182" t="s">
        <v>685</v>
      </c>
      <c r="G105" s="182" t="s">
        <v>13177</v>
      </c>
      <c r="H105" s="183">
        <v>0</v>
      </c>
      <c r="I105" s="184" t="s">
        <v>1584</v>
      </c>
      <c r="J105" s="184" t="s">
        <v>1547</v>
      </c>
      <c r="K105" s="224"/>
      <c r="L105" s="224"/>
      <c r="M105" s="224"/>
      <c r="N105" s="224"/>
      <c r="O105" s="224"/>
      <c r="P105" s="185"/>
      <c r="Q105" s="225"/>
      <c r="R105" s="182" t="str">
        <f ca="1">IF(ISERROR($V105),"",OFFSET('Smelter Look-up'!$C$4,$V105-4,0)&amp;"")</f>
        <v>Matsuda Sangyo Co., Ltd.</v>
      </c>
      <c r="S105" s="181" t="str">
        <f t="shared" ca="1" si="14"/>
        <v>JP</v>
      </c>
      <c r="T105" s="181" t="str">
        <f ca="1">IF(B105="","",IF(ISERROR(MATCH($J105,SorP!$B$1:$B$6226,0)),"",INDIRECT("'SorP'!$A$"&amp;MATCH($S105&amp;$J105,SorP!C:C,0))))</f>
        <v>JP-11</v>
      </c>
      <c r="U105" s="201"/>
      <c r="V105" s="226">
        <f>IF(C105="",NA(),IF(OR(C105="Smelter not listed",C105="Smelter not yet identified"),MATCH($B105&amp;$D105,'Smelter Look-up'!$J:$J,0),MATCH($B105&amp;$C105,'Smelter Look-up'!$J:$J,0)))</f>
        <v>170</v>
      </c>
      <c r="X105" s="227">
        <f t="shared" si="15"/>
        <v>0</v>
      </c>
      <c r="AB105" s="228" t="str">
        <f t="shared" si="16"/>
        <v>GoldMatsuda Sangyo Co., Ltd.</v>
      </c>
    </row>
    <row r="106" spans="1:28" s="227" customFormat="1" ht="38.25">
      <c r="A106" s="181" t="s">
        <v>14934</v>
      </c>
      <c r="B106" s="182" t="s">
        <v>1098</v>
      </c>
      <c r="C106" s="186" t="s">
        <v>14933</v>
      </c>
      <c r="D106" s="230"/>
      <c r="E106" s="182" t="s">
        <v>1075</v>
      </c>
      <c r="F106" s="182" t="s">
        <v>14934</v>
      </c>
      <c r="G106" s="182" t="s">
        <v>13177</v>
      </c>
      <c r="H106" s="183">
        <v>0</v>
      </c>
      <c r="I106" s="184" t="s">
        <v>14981</v>
      </c>
      <c r="J106" s="184" t="s">
        <v>15834</v>
      </c>
      <c r="K106" s="224"/>
      <c r="L106" s="224"/>
      <c r="M106" s="224"/>
      <c r="N106" s="224"/>
      <c r="O106" s="224"/>
      <c r="P106" s="185"/>
      <c r="Q106" s="225"/>
      <c r="R106" s="182" t="str">
        <f ca="1">IF(ISERROR($V106),"",OFFSET('Smelter Look-up'!$C$4,$V106-4,0)&amp;"")</f>
        <v>MD Overseas</v>
      </c>
      <c r="S106" s="181" t="str">
        <f t="shared" ca="1" si="14"/>
        <v>IN</v>
      </c>
      <c r="T106" s="181" t="str">
        <f ca="1">IF(B106="","",IF(ISERROR(MATCH($J106,SorP!$B$1:$B$6226,0)),"",INDIRECT("'SorP'!$A$"&amp;MATCH($S106&amp;$J106,SorP!C:C,0))))</f>
        <v/>
      </c>
      <c r="U106" s="201"/>
      <c r="V106" s="226">
        <f>IF(C106="",NA(),IF(OR(C106="Smelter not listed",C106="Smelter not yet identified"),MATCH($B106&amp;$D106,'Smelter Look-up'!$J:$J,0),MATCH($B106&amp;$C106,'Smelter Look-up'!$J:$J,0)))</f>
        <v>171</v>
      </c>
      <c r="X106" s="227">
        <f t="shared" si="15"/>
        <v>0</v>
      </c>
      <c r="AB106" s="228" t="str">
        <f t="shared" si="16"/>
        <v>GoldMD Overseas</v>
      </c>
    </row>
    <row r="107" spans="1:28" s="227" customFormat="1" ht="89.25">
      <c r="A107" s="181" t="s">
        <v>14936</v>
      </c>
      <c r="B107" s="182" t="s">
        <v>1098</v>
      </c>
      <c r="C107" s="186" t="s">
        <v>14935</v>
      </c>
      <c r="D107" s="230"/>
      <c r="E107" s="182" t="s">
        <v>864</v>
      </c>
      <c r="F107" s="182" t="s">
        <v>14936</v>
      </c>
      <c r="G107" s="182" t="s">
        <v>13177</v>
      </c>
      <c r="H107" s="183">
        <v>0</v>
      </c>
      <c r="I107" s="184" t="s">
        <v>15289</v>
      </c>
      <c r="J107" s="184" t="s">
        <v>1610</v>
      </c>
      <c r="K107" s="224"/>
      <c r="L107" s="224"/>
      <c r="M107" s="224"/>
      <c r="N107" s="224"/>
      <c r="O107" s="224"/>
      <c r="P107" s="185"/>
      <c r="Q107" s="225"/>
      <c r="R107" s="182" t="str">
        <f ca="1">IF(ISERROR($V107),"",OFFSET('Smelter Look-up'!$C$4,$V107-4,0)&amp;"")</f>
        <v>Metal Concentrators SA (Pty) Ltd.</v>
      </c>
      <c r="S107" s="181" t="str">
        <f t="shared" ca="1" si="14"/>
        <v>ZA</v>
      </c>
      <c r="T107" s="181" t="str">
        <f ca="1">IF(B107="","",IF(ISERROR(MATCH($J107,SorP!$B$1:$B$6226,0)),"",INDIRECT("'SorP'!$A$"&amp;MATCH($S107&amp;$J107,SorP!C:C,0))))</f>
        <v>ZA-GP</v>
      </c>
      <c r="U107" s="201"/>
      <c r="V107" s="226">
        <f>IF(C107="",NA(),IF(OR(C107="Smelter not listed",C107="Smelter not yet identified"),MATCH($B107&amp;$D107,'Smelter Look-up'!$J:$J,0),MATCH($B107&amp;$C107,'Smelter Look-up'!$J:$J,0)))</f>
        <v>173</v>
      </c>
      <c r="X107" s="227">
        <f t="shared" si="15"/>
        <v>0</v>
      </c>
      <c r="AB107" s="228" t="str">
        <f t="shared" si="16"/>
        <v>GoldMetal Concentrators SA (Pty) Ltd.</v>
      </c>
    </row>
    <row r="108" spans="1:28" s="227" customFormat="1" ht="51">
      <c r="A108" s="181" t="s">
        <v>14938</v>
      </c>
      <c r="B108" s="182" t="s">
        <v>1098</v>
      </c>
      <c r="C108" s="186" t="s">
        <v>14937</v>
      </c>
      <c r="D108" s="230"/>
      <c r="E108" s="182" t="s">
        <v>2384</v>
      </c>
      <c r="F108" s="182" t="s">
        <v>14938</v>
      </c>
      <c r="G108" s="182" t="s">
        <v>13177</v>
      </c>
      <c r="H108" s="183">
        <v>0</v>
      </c>
      <c r="I108" s="184" t="s">
        <v>14982</v>
      </c>
      <c r="J108" s="184" t="s">
        <v>1703</v>
      </c>
      <c r="K108" s="224"/>
      <c r="L108" s="224"/>
      <c r="M108" s="224"/>
      <c r="N108" s="224"/>
      <c r="O108" s="224"/>
      <c r="P108" s="185"/>
      <c r="Q108" s="225"/>
      <c r="R108" s="182" t="str">
        <f ca="1">IF(ISERROR($V108),"",OFFSET('Smelter Look-up'!$C$4,$V108-4,0)&amp;"")</f>
        <v>Metallix Refining Inc.</v>
      </c>
      <c r="S108" s="181" t="str">
        <f t="shared" ca="1" si="14"/>
        <v>US</v>
      </c>
      <c r="T108" s="181" t="str">
        <f ca="1">IF(B108="","",IF(ISERROR(MATCH($J108,SorP!$B$1:$B$6226,0)),"",INDIRECT("'SorP'!$A$"&amp;MATCH($S108&amp;$J108,SorP!C:C,0))))</f>
        <v>US-NC</v>
      </c>
      <c r="U108" s="201"/>
      <c r="V108" s="226">
        <f>IF(C108="",NA(),IF(OR(C108="Smelter not listed",C108="Smelter not yet identified"),MATCH($B108&amp;$D108,'Smelter Look-up'!$J:$J,0),MATCH($B108&amp;$C108,'Smelter Look-up'!$J:$J,0)))</f>
        <v>175</v>
      </c>
      <c r="X108" s="227">
        <f t="shared" si="15"/>
        <v>0</v>
      </c>
      <c r="AB108" s="228" t="str">
        <f t="shared" si="16"/>
        <v>GoldMetallix Refining Inc.</v>
      </c>
    </row>
    <row r="109" spans="1:28" s="227" customFormat="1" ht="89.25">
      <c r="A109" s="181" t="s">
        <v>686</v>
      </c>
      <c r="B109" s="182" t="s">
        <v>1098</v>
      </c>
      <c r="C109" s="186" t="s">
        <v>2105</v>
      </c>
      <c r="D109" s="230"/>
      <c r="E109" s="182" t="s">
        <v>1069</v>
      </c>
      <c r="F109" s="182" t="s">
        <v>686</v>
      </c>
      <c r="G109" s="182" t="s">
        <v>13177</v>
      </c>
      <c r="H109" s="183">
        <v>0</v>
      </c>
      <c r="I109" s="184" t="s">
        <v>1587</v>
      </c>
      <c r="J109" s="184" t="s">
        <v>15604</v>
      </c>
      <c r="K109" s="224"/>
      <c r="L109" s="224"/>
      <c r="M109" s="224"/>
      <c r="N109" s="224"/>
      <c r="O109" s="224"/>
      <c r="P109" s="185"/>
      <c r="Q109" s="225"/>
      <c r="R109" s="182" t="str">
        <f ca="1">IF(ISERROR($V109),"",OFFSET('Smelter Look-up'!$C$4,$V109-4,0)&amp;"")</f>
        <v>Metalor Technologies (Hong Kong) Ltd.</v>
      </c>
      <c r="S109" s="181" t="str">
        <f t="shared" ca="1" si="14"/>
        <v>CN</v>
      </c>
      <c r="T109" s="181" t="str">
        <f ca="1">IF(B109="","",IF(ISERROR(MATCH($J109,SorP!$B$1:$B$6226,0)),"",INDIRECT("'SorP'!$A$"&amp;MATCH($S109&amp;$J109,SorP!C:C,0))))</f>
        <v>CN-HK</v>
      </c>
      <c r="U109" s="201"/>
      <c r="V109" s="226">
        <f>IF(C109="",NA(),IF(OR(C109="Smelter not listed",C109="Smelter not yet identified"),MATCH($B109&amp;$D109,'Smelter Look-up'!$J:$J,0),MATCH($B109&amp;$C109,'Smelter Look-up'!$J:$J,0)))</f>
        <v>178</v>
      </c>
      <c r="X109" s="227">
        <f t="shared" si="15"/>
        <v>0</v>
      </c>
      <c r="AB109" s="228" t="str">
        <f t="shared" si="16"/>
        <v>GoldMetalor Technologies (Hong Kong) Ltd.</v>
      </c>
    </row>
    <row r="110" spans="1:28" s="227" customFormat="1" ht="102">
      <c r="A110" s="181" t="s">
        <v>687</v>
      </c>
      <c r="B110" s="182" t="s">
        <v>1098</v>
      </c>
      <c r="C110" s="186" t="s">
        <v>2106</v>
      </c>
      <c r="D110" s="230"/>
      <c r="E110" s="182" t="s">
        <v>857</v>
      </c>
      <c r="F110" s="182" t="s">
        <v>687</v>
      </c>
      <c r="G110" s="182" t="s">
        <v>13177</v>
      </c>
      <c r="H110" s="183">
        <v>0</v>
      </c>
      <c r="I110" s="184" t="s">
        <v>12670</v>
      </c>
      <c r="J110" s="184" t="s">
        <v>10242</v>
      </c>
      <c r="K110" s="224"/>
      <c r="L110" s="224"/>
      <c r="M110" s="224"/>
      <c r="N110" s="224"/>
      <c r="O110" s="224"/>
      <c r="P110" s="185"/>
      <c r="Q110" s="225"/>
      <c r="R110" s="182" t="str">
        <f ca="1">IF(ISERROR($V110),"",OFFSET('Smelter Look-up'!$C$4,$V110-4,0)&amp;"")</f>
        <v>Metalor Technologies (Singapore) Pte., Ltd.</v>
      </c>
      <c r="S110" s="181" t="str">
        <f t="shared" ca="1" si="14"/>
        <v>SG</v>
      </c>
      <c r="T110" s="181" t="str">
        <f ca="1">IF(B110="","",IF(ISERROR(MATCH($J110,SorP!$B$1:$B$6226,0)),"",INDIRECT("'SorP'!$A$"&amp;MATCH($S110&amp;$J110,SorP!C:C,0))))</f>
        <v>SG-05</v>
      </c>
      <c r="U110" s="201"/>
      <c r="V110" s="226">
        <f>IF(C110="",NA(),IF(OR(C110="Smelter not listed",C110="Smelter not yet identified"),MATCH($B110&amp;$D110,'Smelter Look-up'!$J:$J,0),MATCH($B110&amp;$C110,'Smelter Look-up'!$J:$J,0)))</f>
        <v>179</v>
      </c>
      <c r="X110" s="227">
        <f t="shared" si="15"/>
        <v>0</v>
      </c>
      <c r="AB110" s="228" t="str">
        <f t="shared" si="16"/>
        <v>GoldMetalor Technologies (Singapore) Pte., Ltd.</v>
      </c>
    </row>
    <row r="111" spans="1:28" s="227" customFormat="1" ht="76.5">
      <c r="A111" s="181" t="s">
        <v>1586</v>
      </c>
      <c r="B111" s="182" t="s">
        <v>1098</v>
      </c>
      <c r="C111" s="186" t="s">
        <v>1585</v>
      </c>
      <c r="D111" s="230"/>
      <c r="E111" s="182" t="s">
        <v>1069</v>
      </c>
      <c r="F111" s="182" t="s">
        <v>1586</v>
      </c>
      <c r="G111" s="182" t="s">
        <v>13177</v>
      </c>
      <c r="H111" s="183">
        <v>0</v>
      </c>
      <c r="I111" s="184" t="s">
        <v>2464</v>
      </c>
      <c r="J111" s="184" t="s">
        <v>13544</v>
      </c>
      <c r="K111" s="224"/>
      <c r="L111" s="224"/>
      <c r="M111" s="224"/>
      <c r="N111" s="224"/>
      <c r="O111" s="224"/>
      <c r="P111" s="185"/>
      <c r="Q111" s="225"/>
      <c r="R111" s="182" t="str">
        <f ca="1">IF(ISERROR($V111),"",OFFSET('Smelter Look-up'!$C$4,$V111-4,0)&amp;"")</f>
        <v>Metalor Technologies (Suzhou) Ltd.</v>
      </c>
      <c r="S111" s="181" t="str">
        <f t="shared" ca="1" si="14"/>
        <v>CN</v>
      </c>
      <c r="T111" s="181" t="str">
        <f ca="1">IF(B111="","",IF(ISERROR(MATCH($J111,SorP!$B$1:$B$6226,0)),"",INDIRECT("'SorP'!$A$"&amp;MATCH($S111&amp;$J111,SorP!C:C,0))))</f>
        <v>CN-JS</v>
      </c>
      <c r="U111" s="201"/>
      <c r="V111" s="226">
        <f>IF(C111="",NA(),IF(OR(C111="Smelter not listed",C111="Smelter not yet identified"),MATCH($B111&amp;$D111,'Smelter Look-up'!$J:$J,0),MATCH($B111&amp;$C111,'Smelter Look-up'!$J:$J,0)))</f>
        <v>180</v>
      </c>
      <c r="X111" s="227">
        <f t="shared" si="15"/>
        <v>0</v>
      </c>
      <c r="AB111" s="228" t="str">
        <f t="shared" si="16"/>
        <v>GoldMetalor Technologies (Suzhou) Ltd.</v>
      </c>
    </row>
    <row r="112" spans="1:28" s="227" customFormat="1" ht="63.75">
      <c r="A112" s="181" t="s">
        <v>688</v>
      </c>
      <c r="B112" s="182" t="s">
        <v>1098</v>
      </c>
      <c r="C112" s="186" t="s">
        <v>2257</v>
      </c>
      <c r="D112" s="230"/>
      <c r="E112" s="182" t="s">
        <v>1067</v>
      </c>
      <c r="F112" s="182" t="s">
        <v>688</v>
      </c>
      <c r="G112" s="182" t="s">
        <v>13177</v>
      </c>
      <c r="H112" s="183">
        <v>0</v>
      </c>
      <c r="I112" s="184" t="s">
        <v>1588</v>
      </c>
      <c r="J112" s="184" t="s">
        <v>1589</v>
      </c>
      <c r="K112" s="224"/>
      <c r="L112" s="224"/>
      <c r="M112" s="224"/>
      <c r="N112" s="224"/>
      <c r="O112" s="224"/>
      <c r="P112" s="185"/>
      <c r="Q112" s="225"/>
      <c r="R112" s="182" t="str">
        <f ca="1">IF(ISERROR($V112),"",OFFSET('Smelter Look-up'!$C$4,$V112-4,0)&amp;"")</f>
        <v>Metalor Technologies S.A.</v>
      </c>
      <c r="S112" s="181" t="str">
        <f t="shared" ca="1" si="14"/>
        <v>CH</v>
      </c>
      <c r="T112" s="181" t="str">
        <f ca="1">IF(B112="","",IF(ISERROR(MATCH($J112,SorP!$B$1:$B$6226,0)),"",INDIRECT("'SorP'!$A$"&amp;MATCH($S112&amp;$J112,SorP!C:C,0))))</f>
        <v>CH-NE</v>
      </c>
      <c r="U112" s="201"/>
      <c r="V112" s="226">
        <f>IF(C112="",NA(),IF(OR(C112="Smelter not listed",C112="Smelter not yet identified"),MATCH($B112&amp;$D112,'Smelter Look-up'!$J:$J,0),MATCH($B112&amp;$C112,'Smelter Look-up'!$J:$J,0)))</f>
        <v>181</v>
      </c>
      <c r="X112" s="227">
        <f t="shared" si="15"/>
        <v>0</v>
      </c>
      <c r="AB112" s="228" t="str">
        <f t="shared" si="16"/>
        <v>GoldMetalor Technologies S.A.</v>
      </c>
    </row>
    <row r="113" spans="1:28" s="227" customFormat="1" ht="63.75">
      <c r="A113" s="181" t="s">
        <v>689</v>
      </c>
      <c r="B113" s="182" t="s">
        <v>1098</v>
      </c>
      <c r="C113" s="186" t="s">
        <v>1195</v>
      </c>
      <c r="D113" s="230"/>
      <c r="E113" s="182" t="s">
        <v>2384</v>
      </c>
      <c r="F113" s="182" t="s">
        <v>689</v>
      </c>
      <c r="G113" s="182" t="s">
        <v>13177</v>
      </c>
      <c r="H113" s="183">
        <v>0</v>
      </c>
      <c r="I113" s="184" t="s">
        <v>1590</v>
      </c>
      <c r="J113" s="184" t="s">
        <v>1591</v>
      </c>
      <c r="K113" s="224"/>
      <c r="L113" s="224"/>
      <c r="M113" s="224"/>
      <c r="N113" s="224"/>
      <c r="O113" s="224"/>
      <c r="P113" s="185"/>
      <c r="Q113" s="225"/>
      <c r="R113" s="182" t="str">
        <f ca="1">IF(ISERROR($V113),"",OFFSET('Smelter Look-up'!$C$4,$V113-4,0)&amp;"")</f>
        <v>Metalor USA Refining Corporation</v>
      </c>
      <c r="S113" s="181" t="str">
        <f t="shared" ca="1" si="14"/>
        <v>US</v>
      </c>
      <c r="T113" s="181" t="str">
        <f ca="1">IF(B113="","",IF(ISERROR(MATCH($J113,SorP!$B$1:$B$6226,0)),"",INDIRECT("'SorP'!$A$"&amp;MATCH($S113&amp;$J113,SorP!C:C,0))))</f>
        <v>US-MA</v>
      </c>
      <c r="U113" s="201"/>
      <c r="V113" s="226">
        <f>IF(C113="",NA(),IF(OR(C113="Smelter not listed",C113="Smelter not yet identified"),MATCH($B113&amp;$D113,'Smelter Look-up'!$J:$J,0),MATCH($B113&amp;$C113,'Smelter Look-up'!$J:$J,0)))</f>
        <v>182</v>
      </c>
      <c r="X113" s="227">
        <f t="shared" si="15"/>
        <v>0</v>
      </c>
      <c r="AB113" s="228" t="str">
        <f t="shared" si="16"/>
        <v>GoldMetalor USA Refining Corporation</v>
      </c>
    </row>
    <row r="114" spans="1:28" s="227" customFormat="1" ht="89.25">
      <c r="A114" s="181" t="s">
        <v>690</v>
      </c>
      <c r="B114" s="182" t="s">
        <v>1098</v>
      </c>
      <c r="C114" s="186" t="s">
        <v>12376</v>
      </c>
      <c r="D114" s="230"/>
      <c r="E114" s="182" t="s">
        <v>1082</v>
      </c>
      <c r="F114" s="182" t="s">
        <v>690</v>
      </c>
      <c r="G114" s="182" t="s">
        <v>13177</v>
      </c>
      <c r="H114" s="183">
        <v>0</v>
      </c>
      <c r="I114" s="184" t="s">
        <v>1592</v>
      </c>
      <c r="J114" s="184" t="s">
        <v>12832</v>
      </c>
      <c r="K114" s="224"/>
      <c r="L114" s="224"/>
      <c r="M114" s="224"/>
      <c r="N114" s="224"/>
      <c r="O114" s="224"/>
      <c r="P114" s="185"/>
      <c r="Q114" s="225"/>
      <c r="R114" s="182" t="str">
        <f ca="1">IF(ISERROR($V114),"",OFFSET('Smelter Look-up'!$C$4,$V114-4,0)&amp;"")</f>
        <v>Metalurgica Met-Mex Penoles S.A. De C.V.</v>
      </c>
      <c r="S114" s="181" t="str">
        <f t="shared" ca="1" si="14"/>
        <v>MX</v>
      </c>
      <c r="T114" s="181" t="str">
        <f ca="1">IF(B114="","",IF(ISERROR(MATCH($J114,SorP!$B$1:$B$6226,0)),"",INDIRECT("'SorP'!$A$"&amp;MATCH($S114&amp;$J114,SorP!C:C,0))))</f>
        <v>MX-COA</v>
      </c>
      <c r="U114" s="201"/>
      <c r="V114" s="226">
        <f>IF(C114="",NA(),IF(OR(C114="Smelter not listed",C114="Smelter not yet identified"),MATCH($B114&amp;$D114,'Smelter Look-up'!$J:$J,0),MATCH($B114&amp;$C114,'Smelter Look-up'!$J:$J,0)))</f>
        <v>183</v>
      </c>
      <c r="X114" s="227">
        <f t="shared" si="15"/>
        <v>0</v>
      </c>
      <c r="AB114" s="228" t="str">
        <f t="shared" si="16"/>
        <v>GoldMetalurgica Met-Mex Penoles S.A. De C.V.</v>
      </c>
    </row>
    <row r="115" spans="1:28" s="227" customFormat="1" ht="76.5">
      <c r="A115" s="181" t="s">
        <v>691</v>
      </c>
      <c r="B115" s="182" t="s">
        <v>1098</v>
      </c>
      <c r="C115" s="186" t="s">
        <v>1131</v>
      </c>
      <c r="D115" s="230"/>
      <c r="E115" s="182" t="s">
        <v>1077</v>
      </c>
      <c r="F115" s="182" t="s">
        <v>691</v>
      </c>
      <c r="G115" s="182" t="s">
        <v>13177</v>
      </c>
      <c r="H115" s="183">
        <v>0</v>
      </c>
      <c r="I115" s="184" t="s">
        <v>1509</v>
      </c>
      <c r="J115" s="184" t="s">
        <v>1509</v>
      </c>
      <c r="K115" s="224"/>
      <c r="L115" s="224"/>
      <c r="M115" s="224"/>
      <c r="N115" s="224"/>
      <c r="O115" s="224"/>
      <c r="P115" s="185"/>
      <c r="Q115" s="225"/>
      <c r="R115" s="182" t="str">
        <f ca="1">IF(ISERROR($V115),"",OFFSET('Smelter Look-up'!$C$4,$V115-4,0)&amp;"")</f>
        <v>Mitsubishi Materials Corporation</v>
      </c>
      <c r="S115" s="181" t="str">
        <f t="shared" ca="1" si="14"/>
        <v>JP</v>
      </c>
      <c r="T115" s="181" t="str">
        <f ca="1">IF(B115="","",IF(ISERROR(MATCH($J115,SorP!$B$1:$B$6226,0)),"",INDIRECT("'SorP'!$A$"&amp;MATCH($S115&amp;$J115,SorP!C:C,0))))</f>
        <v>JP-13</v>
      </c>
      <c r="U115" s="201"/>
      <c r="V115" s="226">
        <f>IF(C115="",NA(),IF(OR(C115="Smelter not listed",C115="Smelter not yet identified"),MATCH($B115&amp;$D115,'Smelter Look-up'!$J:$J,0),MATCH($B115&amp;$C115,'Smelter Look-up'!$J:$J,0)))</f>
        <v>189</v>
      </c>
      <c r="X115" s="227">
        <f t="shared" si="15"/>
        <v>0</v>
      </c>
      <c r="AB115" s="228" t="str">
        <f t="shared" si="16"/>
        <v>GoldMitsubishi Materials Corporation</v>
      </c>
    </row>
    <row r="116" spans="1:28" s="227" customFormat="1" ht="89.25">
      <c r="A116" s="181" t="s">
        <v>692</v>
      </c>
      <c r="B116" s="182" t="s">
        <v>1098</v>
      </c>
      <c r="C116" s="186" t="s">
        <v>1196</v>
      </c>
      <c r="D116" s="230"/>
      <c r="E116" s="182" t="s">
        <v>1077</v>
      </c>
      <c r="F116" s="182" t="s">
        <v>692</v>
      </c>
      <c r="G116" s="182" t="s">
        <v>13177</v>
      </c>
      <c r="H116" s="183">
        <v>0</v>
      </c>
      <c r="I116" s="184" t="s">
        <v>1594</v>
      </c>
      <c r="J116" s="184" t="s">
        <v>1593</v>
      </c>
      <c r="K116" s="224"/>
      <c r="L116" s="224"/>
      <c r="M116" s="224"/>
      <c r="N116" s="224"/>
      <c r="O116" s="224"/>
      <c r="P116" s="185"/>
      <c r="Q116" s="225"/>
      <c r="R116" s="182" t="str">
        <f ca="1">IF(ISERROR($V116),"",OFFSET('Smelter Look-up'!$C$4,$V116-4,0)&amp;"")</f>
        <v>Mitsui Mining and Smelting Co., Ltd.</v>
      </c>
      <c r="S116" s="181" t="str">
        <f t="shared" ca="1" si="14"/>
        <v>JP</v>
      </c>
      <c r="T116" s="181" t="str">
        <f ca="1">IF(B116="","",IF(ISERROR(MATCH($J116,SorP!$B$1:$B$6226,0)),"",INDIRECT("'SorP'!$A$"&amp;MATCH($S116&amp;$J116,SorP!C:C,0))))</f>
        <v>JP-34</v>
      </c>
      <c r="U116" s="201"/>
      <c r="V116" s="226">
        <f>IF(C116="",NA(),IF(OR(C116="Smelter not listed",C116="Smelter not yet identified"),MATCH($B116&amp;$D116,'Smelter Look-up'!$J:$J,0),MATCH($B116&amp;$C116,'Smelter Look-up'!$J:$J,0)))</f>
        <v>191</v>
      </c>
      <c r="X116" s="227">
        <f t="shared" si="15"/>
        <v>0</v>
      </c>
      <c r="AB116" s="228" t="str">
        <f t="shared" si="16"/>
        <v>GoldMitsui Mining and Smelting Co., Ltd.</v>
      </c>
    </row>
    <row r="117" spans="1:28" s="227" customFormat="1" ht="38.25">
      <c r="A117" s="181" t="s">
        <v>699</v>
      </c>
      <c r="B117" s="182" t="s">
        <v>1098</v>
      </c>
      <c r="C117" s="186" t="s">
        <v>15334</v>
      </c>
      <c r="D117" s="230"/>
      <c r="E117" s="182" t="s">
        <v>1067</v>
      </c>
      <c r="F117" s="182" t="s">
        <v>699</v>
      </c>
      <c r="G117" s="182" t="s">
        <v>13177</v>
      </c>
      <c r="H117" s="183">
        <v>0</v>
      </c>
      <c r="I117" s="184" t="s">
        <v>15337</v>
      </c>
      <c r="J117" s="184" t="s">
        <v>3741</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IF(C117="",NA(),IF(OR(C117="Smelter not listed",C117="Smelter not yet identified"),MATCH($B117&amp;$D117,'Smelter Look-up'!$J:$J,0),MATCH($B117&amp;$C117,'Smelter Look-up'!$J:$J,0)))</f>
        <v>192</v>
      </c>
      <c r="X117" s="227">
        <f t="shared" si="15"/>
        <v>0</v>
      </c>
      <c r="AB117" s="228" t="str">
        <f t="shared" si="16"/>
        <v>GoldMKS PAMP SA</v>
      </c>
    </row>
    <row r="118" spans="1:28" s="227" customFormat="1" ht="76.5">
      <c r="A118" s="181" t="s">
        <v>1356</v>
      </c>
      <c r="B118" s="182" t="s">
        <v>1098</v>
      </c>
      <c r="C118" s="186" t="s">
        <v>2124</v>
      </c>
      <c r="D118" s="230"/>
      <c r="E118" s="182" t="s">
        <v>1075</v>
      </c>
      <c r="F118" s="182" t="s">
        <v>1356</v>
      </c>
      <c r="G118" s="182" t="s">
        <v>13177</v>
      </c>
      <c r="H118" s="183">
        <v>0</v>
      </c>
      <c r="I118" s="184" t="s">
        <v>1659</v>
      </c>
      <c r="J118" s="184" t="s">
        <v>15382</v>
      </c>
      <c r="K118" s="224"/>
      <c r="L118" s="224"/>
      <c r="M118" s="224"/>
      <c r="N118" s="224"/>
      <c r="O118" s="224"/>
      <c r="P118" s="185"/>
      <c r="Q118" s="225"/>
      <c r="R118" s="182" t="str">
        <f ca="1">IF(ISERROR($V118),"",OFFSET('Smelter Look-up'!$C$4,$V118-4,0)&amp;"")</f>
        <v>MMTC-PAMP India Pvt., Ltd.</v>
      </c>
      <c r="S118" s="181" t="str">
        <f t="shared" ca="1" si="14"/>
        <v>IN</v>
      </c>
      <c r="T118" s="181" t="str">
        <f ca="1">IF(B118="","",IF(ISERROR(MATCH($J118,SorP!$B$1:$B$6226,0)),"",INDIRECT("'SorP'!$A$"&amp;MATCH($S118&amp;$J118,SorP!C:C,0))))</f>
        <v>IN-HR</v>
      </c>
      <c r="U118" s="201"/>
      <c r="V118" s="226">
        <f>IF(C118="",NA(),IF(OR(C118="Smelter not listed",C118="Smelter not yet identified"),MATCH($B118&amp;$D118,'Smelter Look-up'!$J:$J,0),MATCH($B118&amp;$C118,'Smelter Look-up'!$J:$J,0)))</f>
        <v>193</v>
      </c>
      <c r="X118" s="227">
        <f t="shared" si="15"/>
        <v>0</v>
      </c>
      <c r="AB118" s="228" t="str">
        <f t="shared" si="16"/>
        <v>GoldMMTC-PAMP India Pvt., Ltd.</v>
      </c>
    </row>
    <row r="119" spans="1:28" s="227" customFormat="1" ht="38.25">
      <c r="A119" s="181" t="s">
        <v>2263</v>
      </c>
      <c r="B119" s="182" t="s">
        <v>1098</v>
      </c>
      <c r="C119" s="186" t="s">
        <v>2262</v>
      </c>
      <c r="D119" s="230"/>
      <c r="E119" s="182" t="s">
        <v>1084</v>
      </c>
      <c r="F119" s="182" t="s">
        <v>2263</v>
      </c>
      <c r="G119" s="182" t="s">
        <v>13177</v>
      </c>
      <c r="H119" s="183">
        <v>0</v>
      </c>
      <c r="I119" s="184" t="s">
        <v>2299</v>
      </c>
      <c r="J119" s="184" t="s">
        <v>2300</v>
      </c>
      <c r="K119" s="224"/>
      <c r="L119" s="224"/>
      <c r="M119" s="224"/>
      <c r="N119" s="224"/>
      <c r="O119" s="224"/>
      <c r="P119" s="185"/>
      <c r="Q119" s="225"/>
      <c r="R119" s="182" t="str">
        <f ca="1">IF(ISERROR($V119),"",OFFSET('Smelter Look-up'!$C$4,$V119-4,0)&amp;"")</f>
        <v>Modeltech Sdn Bhd</v>
      </c>
      <c r="S119" s="181" t="str">
        <f t="shared" ca="1" si="14"/>
        <v>MY</v>
      </c>
      <c r="T119" s="181" t="str">
        <f ca="1">IF(B119="","",IF(ISERROR(MATCH($J119,SorP!$B$1:$B$6226,0)),"",INDIRECT("'SorP'!$A$"&amp;MATCH($S119&amp;$J119,SorP!C:C,0))))</f>
        <v>MY-04</v>
      </c>
      <c r="U119" s="201"/>
      <c r="V119" s="226">
        <f>IF(C119="",NA(),IF(OR(C119="Smelter not listed",C119="Smelter not yet identified"),MATCH($B119&amp;$D119,'Smelter Look-up'!$J:$J,0),MATCH($B119&amp;$C119,'Smelter Look-up'!$J:$J,0)))</f>
        <v>194</v>
      </c>
      <c r="X119" s="227">
        <f t="shared" si="15"/>
        <v>0</v>
      </c>
      <c r="AB119" s="228" t="str">
        <f t="shared" si="16"/>
        <v>GoldModeltech Sdn Bhd</v>
      </c>
    </row>
    <row r="120" spans="1:28" s="227" customFormat="1" ht="38.25">
      <c r="A120" s="181" t="s">
        <v>2161</v>
      </c>
      <c r="B120" s="182" t="s">
        <v>1098</v>
      </c>
      <c r="C120" s="186" t="s">
        <v>2160</v>
      </c>
      <c r="D120" s="230"/>
      <c r="E120" s="182" t="s">
        <v>1086</v>
      </c>
      <c r="F120" s="182" t="s">
        <v>2161</v>
      </c>
      <c r="G120" s="182" t="s">
        <v>13177</v>
      </c>
      <c r="H120" s="183">
        <v>0</v>
      </c>
      <c r="I120" s="184" t="s">
        <v>2264</v>
      </c>
      <c r="J120" s="184" t="s">
        <v>2162</v>
      </c>
      <c r="K120" s="224"/>
      <c r="L120" s="224"/>
      <c r="M120" s="224"/>
      <c r="N120" s="224"/>
      <c r="O120" s="224"/>
      <c r="P120" s="185"/>
      <c r="Q120" s="225"/>
      <c r="R120" s="182" t="str">
        <f ca="1">IF(ISERROR($V120),"",OFFSET('Smelter Look-up'!$C$4,$V120-4,0)&amp;"")</f>
        <v>Morris and Watson</v>
      </c>
      <c r="S120" s="181" t="str">
        <f t="shared" ca="1" si="14"/>
        <v>NZ</v>
      </c>
      <c r="T120" s="181" t="str">
        <f ca="1">IF(B120="","",IF(ISERROR(MATCH($J120,SorP!$B$1:$B$6226,0)),"",INDIRECT("'SorP'!$A$"&amp;MATCH($S120&amp;$J120,SorP!C:C,0))))</f>
        <v>NZ-AUK</v>
      </c>
      <c r="U120" s="201"/>
      <c r="V120" s="226">
        <f>IF(C120="",NA(),IF(OR(C120="Smelter not listed",C120="Smelter not yet identified"),MATCH($B120&amp;$D120,'Smelter Look-up'!$J:$J,0),MATCH($B120&amp;$C120,'Smelter Look-up'!$J:$J,0)))</f>
        <v>195</v>
      </c>
      <c r="X120" s="227">
        <f t="shared" si="15"/>
        <v>0</v>
      </c>
      <c r="AB120" s="228" t="str">
        <f t="shared" si="16"/>
        <v>GoldMorris and Watson</v>
      </c>
    </row>
    <row r="121" spans="1:28" s="227" customFormat="1" ht="76.5">
      <c r="A121" s="181" t="s">
        <v>693</v>
      </c>
      <c r="B121" s="182" t="s">
        <v>1098</v>
      </c>
      <c r="C121" s="186" t="s">
        <v>882</v>
      </c>
      <c r="D121" s="230"/>
      <c r="E121" s="182" t="s">
        <v>854</v>
      </c>
      <c r="F121" s="182" t="s">
        <v>693</v>
      </c>
      <c r="G121" s="182" t="s">
        <v>13177</v>
      </c>
      <c r="H121" s="183">
        <v>0</v>
      </c>
      <c r="I121" s="184" t="s">
        <v>1596</v>
      </c>
      <c r="J121" s="184" t="s">
        <v>9839</v>
      </c>
      <c r="K121" s="224"/>
      <c r="L121" s="224"/>
      <c r="M121" s="224"/>
      <c r="N121" s="224"/>
      <c r="O121" s="224"/>
      <c r="P121" s="185"/>
      <c r="Q121" s="225"/>
      <c r="R121" s="182" t="str">
        <f ca="1">IF(ISERROR($V121),"",OFFSET('Smelter Look-up'!$C$4,$V121-4,0)&amp;"")</f>
        <v>Moscow Special Alloys Processing Plant</v>
      </c>
      <c r="S121" s="181" t="str">
        <f t="shared" ca="1" si="14"/>
        <v>RU</v>
      </c>
      <c r="T121" s="181" t="str">
        <f ca="1">IF(B121="","",IF(ISERROR(MATCH($J121,SorP!$B$1:$B$6226,0)),"",INDIRECT("'SorP'!$A$"&amp;MATCH($S121&amp;$J121,SorP!C:C,0))))</f>
        <v>RU-MOW</v>
      </c>
      <c r="U121" s="201"/>
      <c r="V121" s="226">
        <f>IF(C121="",NA(),IF(OR(C121="Smelter not listed",C121="Smelter not yet identified"),MATCH($B121&amp;$D121,'Smelter Look-up'!$J:$J,0),MATCH($B121&amp;$C121,'Smelter Look-up'!$J:$J,0)))</f>
        <v>196</v>
      </c>
      <c r="X121" s="227">
        <f t="shared" si="15"/>
        <v>0</v>
      </c>
      <c r="AB121" s="228" t="str">
        <f t="shared" si="16"/>
        <v>GoldMoscow Special Alloys Processing Plant</v>
      </c>
    </row>
    <row r="122" spans="1:28" s="227" customFormat="1" ht="76.5">
      <c r="A122" s="181" t="s">
        <v>694</v>
      </c>
      <c r="B122" s="182" t="s">
        <v>1098</v>
      </c>
      <c r="C122" s="186" t="s">
        <v>12378</v>
      </c>
      <c r="D122" s="230"/>
      <c r="E122" s="182" t="s">
        <v>860</v>
      </c>
      <c r="F122" s="182" t="s">
        <v>694</v>
      </c>
      <c r="G122" s="182" t="s">
        <v>13177</v>
      </c>
      <c r="H122" s="183">
        <v>0</v>
      </c>
      <c r="I122" s="184" t="s">
        <v>1597</v>
      </c>
      <c r="J122" s="184" t="s">
        <v>11215</v>
      </c>
      <c r="K122" s="224"/>
      <c r="L122" s="224"/>
      <c r="M122" s="224"/>
      <c r="N122" s="224"/>
      <c r="O122" s="224"/>
      <c r="P122" s="185"/>
      <c r="Q122" s="225"/>
      <c r="R122" s="182" t="str">
        <f ca="1">IF(ISERROR($V122),"",OFFSET('Smelter Look-up'!$C$4,$V122-4,0)&amp;"")</f>
        <v>Nadir Metal Rafineri San. Ve Tic. A.S.</v>
      </c>
      <c r="S122" s="181" t="str">
        <f t="shared" ca="1" si="14"/>
        <v>TR</v>
      </c>
      <c r="T122" s="181" t="str">
        <f ca="1">IF(B122="","",IF(ISERROR(MATCH($J122,SorP!$B$1:$B$6226,0)),"",INDIRECT("'SorP'!$A$"&amp;MATCH($S122&amp;$J122,SorP!C:C,0))))</f>
        <v>TR-34</v>
      </c>
      <c r="U122" s="201"/>
      <c r="V122" s="226">
        <f>IF(C122="",NA(),IF(OR(C122="Smelter not listed",C122="Smelter not yet identified"),MATCH($B122&amp;$D122,'Smelter Look-up'!$J:$J,0),MATCH($B122&amp;$C122,'Smelter Look-up'!$J:$J,0)))</f>
        <v>197</v>
      </c>
      <c r="X122" s="227">
        <f t="shared" si="15"/>
        <v>0</v>
      </c>
      <c r="AB122" s="228" t="str">
        <f t="shared" si="16"/>
        <v>GoldNadir Metal Rafineri San. Ve Tic. A.S.</v>
      </c>
    </row>
    <row r="123" spans="1:28" s="227" customFormat="1" ht="102">
      <c r="A123" s="181" t="s">
        <v>695</v>
      </c>
      <c r="B123" s="182" t="s">
        <v>1098</v>
      </c>
      <c r="C123" s="186" t="s">
        <v>1197</v>
      </c>
      <c r="D123" s="230"/>
      <c r="E123" s="182" t="s">
        <v>862</v>
      </c>
      <c r="F123" s="182" t="s">
        <v>695</v>
      </c>
      <c r="G123" s="182" t="s">
        <v>13177</v>
      </c>
      <c r="H123" s="183">
        <v>0</v>
      </c>
      <c r="I123" s="184" t="s">
        <v>1598</v>
      </c>
      <c r="J123" s="184" t="s">
        <v>11966</v>
      </c>
      <c r="K123" s="224"/>
      <c r="L123" s="224"/>
      <c r="M123" s="224"/>
      <c r="N123" s="224"/>
      <c r="O123" s="224"/>
      <c r="P123" s="185"/>
      <c r="Q123" s="225"/>
      <c r="R123" s="182" t="str">
        <f ca="1">IF(ISERROR($V123),"",OFFSET('Smelter Look-up'!$C$4,$V123-4,0)&amp;"")</f>
        <v>Navoi Mining and Metallurgical Combinat</v>
      </c>
      <c r="S123" s="181" t="str">
        <f t="shared" ca="1" si="14"/>
        <v>UZ</v>
      </c>
      <c r="T123" s="181" t="str">
        <f ca="1">IF(B123="","",IF(ISERROR(MATCH($J123,SorP!$B$1:$B$6226,0)),"",INDIRECT("'SorP'!$A$"&amp;MATCH($S123&amp;$J123,SorP!C:C,0))))</f>
        <v>UZ-NW</v>
      </c>
      <c r="U123" s="201"/>
      <c r="V123" s="226">
        <f>IF(C123="",NA(),IF(OR(C123="Smelter not listed",C123="Smelter not yet identified"),MATCH($B123&amp;$D123,'Smelter Look-up'!$J:$J,0),MATCH($B123&amp;$C123,'Smelter Look-up'!$J:$J,0)))</f>
        <v>199</v>
      </c>
      <c r="X123" s="227">
        <f t="shared" si="15"/>
        <v>0</v>
      </c>
      <c r="AB123" s="228" t="str">
        <f t="shared" si="16"/>
        <v>GoldNavoi Mining and Metallurgical Combinat</v>
      </c>
    </row>
    <row r="124" spans="1:28" s="227" customFormat="1" ht="63.75">
      <c r="A124" s="181" t="s">
        <v>12868</v>
      </c>
      <c r="B124" s="182" t="s">
        <v>1098</v>
      </c>
      <c r="C124" s="186" t="s">
        <v>12867</v>
      </c>
      <c r="D124" s="230"/>
      <c r="E124" s="182" t="s">
        <v>1080</v>
      </c>
      <c r="F124" s="182" t="s">
        <v>12868</v>
      </c>
      <c r="G124" s="182" t="s">
        <v>13177</v>
      </c>
      <c r="H124" s="183">
        <v>0</v>
      </c>
      <c r="I124" s="184" t="s">
        <v>12884</v>
      </c>
      <c r="J124" s="184" t="s">
        <v>12818</v>
      </c>
      <c r="K124" s="224"/>
      <c r="L124" s="224"/>
      <c r="M124" s="224"/>
      <c r="N124" s="224"/>
      <c r="O124" s="224"/>
      <c r="P124" s="185"/>
      <c r="Q124" s="225"/>
      <c r="R124" s="182" t="str">
        <f ca="1">IF(ISERROR($V124),"",OFFSET('Smelter Look-up'!$C$4,$V124-4,0)&amp;"")</f>
        <v>NH Recytech Company</v>
      </c>
      <c r="S124" s="181" t="str">
        <f t="shared" ca="1" si="14"/>
        <v>KR</v>
      </c>
      <c r="T124" s="181" t="str">
        <f ca="1">IF(B124="","",IF(ISERROR(MATCH($J124,SorP!$B$1:$B$6226,0)),"",INDIRECT("'SorP'!$A$"&amp;MATCH($S124&amp;$J124,SorP!C:C,0))))</f>
        <v>KR-41</v>
      </c>
      <c r="U124" s="201"/>
      <c r="V124" s="226">
        <f>IF(C124="",NA(),IF(OR(C124="Smelter not listed",C124="Smelter not yet identified"),MATCH($B124&amp;$D124,'Smelter Look-up'!$J:$J,0),MATCH($B124&amp;$C124,'Smelter Look-up'!$J:$J,0)))</f>
        <v>200</v>
      </c>
      <c r="X124" s="227">
        <f t="shared" si="15"/>
        <v>0</v>
      </c>
      <c r="AB124" s="228" t="str">
        <f t="shared" si="16"/>
        <v>GoldNH Recytech Company</v>
      </c>
    </row>
    <row r="125" spans="1:28" s="227" customFormat="1" ht="63.75">
      <c r="A125" s="181" t="s">
        <v>696</v>
      </c>
      <c r="B125" s="182" t="s">
        <v>1098</v>
      </c>
      <c r="C125" s="186" t="s">
        <v>2109</v>
      </c>
      <c r="D125" s="230"/>
      <c r="E125" s="182" t="s">
        <v>1077</v>
      </c>
      <c r="F125" s="182" t="s">
        <v>696</v>
      </c>
      <c r="G125" s="182" t="s">
        <v>13177</v>
      </c>
      <c r="H125" s="183">
        <v>0</v>
      </c>
      <c r="I125" s="184" t="s">
        <v>1599</v>
      </c>
      <c r="J125" s="184" t="s">
        <v>1600</v>
      </c>
      <c r="K125" s="224"/>
      <c r="L125" s="224"/>
      <c r="M125" s="224"/>
      <c r="N125" s="224"/>
      <c r="O125" s="224"/>
      <c r="P125" s="185"/>
      <c r="Q125" s="225"/>
      <c r="R125" s="182" t="str">
        <f ca="1">IF(ISERROR($V125),"",OFFSET('Smelter Look-up'!$C$4,$V125-4,0)&amp;"")</f>
        <v>Nihon Material Co., Ltd.</v>
      </c>
      <c r="S125" s="181" t="str">
        <f t="shared" ca="1" si="14"/>
        <v>JP</v>
      </c>
      <c r="T125" s="181" t="str">
        <f ca="1">IF(B125="","",IF(ISERROR(MATCH($J125,SorP!$B$1:$B$6226,0)),"",INDIRECT("'SorP'!$A$"&amp;MATCH($S125&amp;$J125,SorP!C:C,0))))</f>
        <v>JP-12</v>
      </c>
      <c r="U125" s="201"/>
      <c r="V125" s="226">
        <f>IF(C125="",NA(),IF(OR(C125="Smelter not listed",C125="Smelter not yet identified"),MATCH($B125&amp;$D125,'Smelter Look-up'!$J:$J,0),MATCH($B125&amp;$C125,'Smelter Look-up'!$J:$J,0)))</f>
        <v>201</v>
      </c>
      <c r="X125" s="227">
        <f t="shared" si="15"/>
        <v>0</v>
      </c>
      <c r="AB125" s="228" t="str">
        <f t="shared" si="16"/>
        <v>GoldNihon Material Co., Ltd.</v>
      </c>
    </row>
    <row r="126" spans="1:28" s="227" customFormat="1" ht="127.5">
      <c r="A126" s="181" t="s">
        <v>2158</v>
      </c>
      <c r="B126" s="182" t="s">
        <v>1098</v>
      </c>
      <c r="C126" s="186" t="s">
        <v>12382</v>
      </c>
      <c r="D126" s="230"/>
      <c r="E126" s="182" t="s">
        <v>1063</v>
      </c>
      <c r="F126" s="182" t="s">
        <v>2158</v>
      </c>
      <c r="G126" s="182" t="s">
        <v>13177</v>
      </c>
      <c r="H126" s="183">
        <v>0</v>
      </c>
      <c r="I126" s="184" t="s">
        <v>2159</v>
      </c>
      <c r="J126" s="184" t="s">
        <v>2755</v>
      </c>
      <c r="K126" s="224"/>
      <c r="L126" s="224"/>
      <c r="M126" s="224"/>
      <c r="N126" s="224"/>
      <c r="O126" s="224"/>
      <c r="P126" s="185"/>
      <c r="Q126" s="225"/>
      <c r="R126" s="182" t="str">
        <f ca="1">IF(ISERROR($V126),"",OFFSET('Smelter Look-up'!$C$4,$V126-4,0)&amp;"")</f>
        <v>Ogussa Osterreichische Gold- und Silber-Scheideanstalt GmbH</v>
      </c>
      <c r="S126" s="181" t="str">
        <f t="shared" ca="1" si="14"/>
        <v>AT</v>
      </c>
      <c r="T126" s="181" t="str">
        <f ca="1">IF(B126="","",IF(ISERROR(MATCH($J126,SorP!$B$1:$B$6226,0)),"",INDIRECT("'SorP'!$A$"&amp;MATCH($S126&amp;$J126,SorP!C:C,0))))</f>
        <v>AT-9</v>
      </c>
      <c r="U126" s="201"/>
      <c r="V126" s="226">
        <f>IF(C126="",NA(),IF(OR(C126="Smelter not listed",C126="Smelter not yet identified"),MATCH($B126&amp;$D126,'Smelter Look-up'!$J:$J,0),MATCH($B126&amp;$C126,'Smelter Look-up'!$J:$J,0)))</f>
        <v>205</v>
      </c>
      <c r="X126" s="227">
        <f t="shared" si="15"/>
        <v>0</v>
      </c>
      <c r="AB126" s="228" t="str">
        <f t="shared" si="16"/>
        <v>GoldOgussa Osterreichische Gold- und Silber-Scheideanstalt GmbH</v>
      </c>
    </row>
    <row r="127" spans="1:28" s="227" customFormat="1" ht="89.25">
      <c r="A127" s="181" t="s">
        <v>697</v>
      </c>
      <c r="B127" s="182" t="s">
        <v>1098</v>
      </c>
      <c r="C127" s="186" t="s">
        <v>2110</v>
      </c>
      <c r="D127" s="230"/>
      <c r="E127" s="182" t="s">
        <v>1077</v>
      </c>
      <c r="F127" s="182" t="s">
        <v>697</v>
      </c>
      <c r="G127" s="182" t="s">
        <v>13177</v>
      </c>
      <c r="H127" s="183">
        <v>0</v>
      </c>
      <c r="I127" s="184" t="s">
        <v>1602</v>
      </c>
      <c r="J127" s="184" t="s">
        <v>1603</v>
      </c>
      <c r="K127" s="224"/>
      <c r="L127" s="224"/>
      <c r="M127" s="224"/>
      <c r="N127" s="224"/>
      <c r="O127" s="224"/>
      <c r="P127" s="185"/>
      <c r="Q127" s="225"/>
      <c r="R127" s="182" t="str">
        <f ca="1">IF(ISERROR($V127),"",OFFSET('Smelter Look-up'!$C$4,$V127-4,0)&amp;"")</f>
        <v>Ohura Precious Metal Industry Co., Ltd.</v>
      </c>
      <c r="S127" s="181" t="str">
        <f t="shared" ca="1" si="14"/>
        <v>JP</v>
      </c>
      <c r="T127" s="181" t="str">
        <f ca="1">IF(B127="","",IF(ISERROR(MATCH($J127,SorP!$B$1:$B$6226,0)),"",INDIRECT("'SorP'!$A$"&amp;MATCH($S127&amp;$J127,SorP!C:C,0))))</f>
        <v>JP-29</v>
      </c>
      <c r="U127" s="201"/>
      <c r="V127" s="226">
        <f>IF(C127="",NA(),IF(OR(C127="Smelter not listed",C127="Smelter not yet identified"),MATCH($B127&amp;$D127,'Smelter Look-up'!$J:$J,0),MATCH($B127&amp;$C127,'Smelter Look-up'!$J:$J,0)))</f>
        <v>207</v>
      </c>
      <c r="X127" s="227">
        <f t="shared" si="15"/>
        <v>0</v>
      </c>
      <c r="AB127" s="228" t="str">
        <f t="shared" si="16"/>
        <v>GoldOhura Precious Metal Industry Co., Ltd.</v>
      </c>
    </row>
    <row r="128" spans="1:28" s="227" customFormat="1" ht="153">
      <c r="A128" s="181" t="s">
        <v>698</v>
      </c>
      <c r="B128" s="182" t="s">
        <v>1098</v>
      </c>
      <c r="C128" s="186" t="s">
        <v>2209</v>
      </c>
      <c r="D128" s="230"/>
      <c r="E128" s="182" t="s">
        <v>854</v>
      </c>
      <c r="F128" s="182" t="s">
        <v>698</v>
      </c>
      <c r="G128" s="182" t="s">
        <v>13177</v>
      </c>
      <c r="H128" s="183">
        <v>0</v>
      </c>
      <c r="I128" s="184" t="s">
        <v>1604</v>
      </c>
      <c r="J128" s="184" t="s">
        <v>9982</v>
      </c>
      <c r="K128" s="224"/>
      <c r="L128" s="224"/>
      <c r="M128" s="224"/>
      <c r="N128" s="224"/>
      <c r="O128" s="224"/>
      <c r="P128" s="185"/>
      <c r="Q128" s="225"/>
      <c r="R128" s="182" t="str">
        <f ca="1">IF(ISERROR($V128),"",OFFSET('Smelter Look-up'!$C$4,$V128-4,0)&amp;"")</f>
        <v>OJSC "The Gulidov Krasnoyarsk Non-Ferrous Metals Plant" (OJSC Krastsvetmet)</v>
      </c>
      <c r="S128" s="181" t="str">
        <f t="shared" ca="1" si="14"/>
        <v>RU</v>
      </c>
      <c r="T128" s="181" t="str">
        <f ca="1">IF(B128="","",IF(ISERROR(MATCH($J128,SorP!$B$1:$B$6226,0)),"",INDIRECT("'SorP'!$A$"&amp;MATCH($S128&amp;$J128,SorP!C:C,0))))</f>
        <v>RU-KYA</v>
      </c>
      <c r="U128" s="201"/>
      <c r="V128" s="226">
        <f>IF(C128="",NA(),IF(OR(C128="Smelter not listed",C128="Smelter not yet identified"),MATCH($B128&amp;$D128,'Smelter Look-up'!$J:$J,0),MATCH($B128&amp;$C128,'Smelter Look-up'!$J:$J,0)))</f>
        <v>208</v>
      </c>
      <c r="X128" s="227">
        <f t="shared" si="15"/>
        <v>0</v>
      </c>
      <c r="AB128" s="228" t="str">
        <f t="shared" si="16"/>
        <v>GoldOJSC "The Gulidov Krasnoyarsk Non-Ferrous Metals Plant" (OJSC Krastsvetmet)</v>
      </c>
    </row>
    <row r="129" spans="1:28" s="227" customFormat="1" ht="38.25">
      <c r="A129" s="181" t="s">
        <v>2394</v>
      </c>
      <c r="B129" s="182" t="s">
        <v>1098</v>
      </c>
      <c r="C129" s="186" t="s">
        <v>2393</v>
      </c>
      <c r="D129" s="230"/>
      <c r="E129" s="182" t="s">
        <v>2384</v>
      </c>
      <c r="F129" s="182" t="s">
        <v>2394</v>
      </c>
      <c r="G129" s="182" t="s">
        <v>13177</v>
      </c>
      <c r="H129" s="183">
        <v>0</v>
      </c>
      <c r="I129" s="184" t="s">
        <v>1506</v>
      </c>
      <c r="J129" s="184" t="s">
        <v>1507</v>
      </c>
      <c r="K129" s="224"/>
      <c r="L129" s="224"/>
      <c r="M129" s="224"/>
      <c r="N129" s="224"/>
      <c r="O129" s="224"/>
      <c r="P129" s="185"/>
      <c r="Q129" s="225"/>
      <c r="R129" s="182" t="str">
        <f ca="1">IF(ISERROR($V129),"",OFFSET('Smelter Look-up'!$C$4,$V129-4,0)&amp;"")</f>
        <v>Pease &amp; Curren</v>
      </c>
      <c r="S129" s="181" t="str">
        <f t="shared" ca="1" si="14"/>
        <v>US</v>
      </c>
      <c r="T129" s="181" t="str">
        <f ca="1">IF(B129="","",IF(ISERROR(MATCH($J129,SorP!$B$1:$B$6226,0)),"",INDIRECT("'SorP'!$A$"&amp;MATCH($S129&amp;$J129,SorP!C:C,0))))</f>
        <v>US-RI</v>
      </c>
      <c r="U129" s="201"/>
      <c r="V129" s="226">
        <f>IF(C129="",NA(),IF(OR(C129="Smelter not listed",C129="Smelter not yet identified"),MATCH($B129&amp;$D129,'Smelter Look-up'!$J:$J,0),MATCH($B129&amp;$C129,'Smelter Look-up'!$J:$J,0)))</f>
        <v>213</v>
      </c>
      <c r="X129" s="227">
        <f t="shared" si="15"/>
        <v>0</v>
      </c>
      <c r="AB129" s="228" t="str">
        <f t="shared" si="16"/>
        <v>GoldPease &amp; Curren</v>
      </c>
    </row>
    <row r="130" spans="1:28" s="227" customFormat="1" ht="89.25">
      <c r="A130" s="181" t="s">
        <v>700</v>
      </c>
      <c r="B130" s="182" t="s">
        <v>1098</v>
      </c>
      <c r="C130" s="186" t="s">
        <v>2111</v>
      </c>
      <c r="D130" s="230"/>
      <c r="E130" s="182" t="s">
        <v>1069</v>
      </c>
      <c r="F130" s="182" t="s">
        <v>700</v>
      </c>
      <c r="G130" s="182" t="s">
        <v>13177</v>
      </c>
      <c r="H130" s="183">
        <v>0</v>
      </c>
      <c r="I130" s="184" t="s">
        <v>2430</v>
      </c>
      <c r="J130" s="184" t="s">
        <v>13532</v>
      </c>
      <c r="K130" s="224"/>
      <c r="L130" s="224"/>
      <c r="M130" s="224"/>
      <c r="N130" s="224"/>
      <c r="O130" s="224"/>
      <c r="P130" s="185"/>
      <c r="Q130" s="225"/>
      <c r="R130" s="182" t="str">
        <f ca="1">IF(ISERROR($V130),"",OFFSET('Smelter Look-up'!$C$4,$V130-4,0)&amp;"")</f>
        <v>Penglai Penggang Gold Industry Co., Ltd.</v>
      </c>
      <c r="S130" s="181" t="str">
        <f t="shared" ca="1" si="14"/>
        <v>CN</v>
      </c>
      <c r="T130" s="181" t="str">
        <f ca="1">IF(B130="","",IF(ISERROR(MATCH($J130,SorP!$B$1:$B$6226,0)),"",INDIRECT("'SorP'!$A$"&amp;MATCH($S130&amp;$J130,SorP!C:C,0))))</f>
        <v>CN-SD</v>
      </c>
      <c r="U130" s="201"/>
      <c r="V130" s="226">
        <f>IF(C130="",NA(),IF(OR(C130="Smelter not listed",C130="Smelter not yet identified"),MATCH($B130&amp;$D130,'Smelter Look-up'!$J:$J,0),MATCH($B130&amp;$C130,'Smelter Look-up'!$J:$J,0)))</f>
        <v>214</v>
      </c>
      <c r="X130" s="227">
        <f t="shared" si="15"/>
        <v>0</v>
      </c>
      <c r="AB130" s="228" t="str">
        <f t="shared" si="16"/>
        <v>GoldPenglai Penggang Gold Industry Co., Ltd.</v>
      </c>
    </row>
    <row r="131" spans="1:28" s="227" customFormat="1" ht="89.25">
      <c r="A131" s="181" t="s">
        <v>2466</v>
      </c>
      <c r="B131" s="182" t="s">
        <v>1098</v>
      </c>
      <c r="C131" s="186" t="s">
        <v>2465</v>
      </c>
      <c r="D131" s="230"/>
      <c r="E131" s="182" t="s">
        <v>1068</v>
      </c>
      <c r="F131" s="182" t="s">
        <v>2466</v>
      </c>
      <c r="G131" s="182" t="s">
        <v>13177</v>
      </c>
      <c r="H131" s="183">
        <v>0</v>
      </c>
      <c r="I131" s="184" t="s">
        <v>2467</v>
      </c>
      <c r="J131" s="184" t="s">
        <v>2468</v>
      </c>
      <c r="K131" s="224"/>
      <c r="L131" s="224"/>
      <c r="M131" s="224"/>
      <c r="N131" s="224"/>
      <c r="O131" s="224"/>
      <c r="P131" s="185"/>
      <c r="Q131" s="225"/>
      <c r="R131" s="182" t="str">
        <f ca="1">IF(ISERROR($V131),"",OFFSET('Smelter Look-up'!$C$4,$V131-4,0)&amp;"")</f>
        <v>Planta Recuperadora de Metales SpA</v>
      </c>
      <c r="S131" s="181" t="str">
        <f t="shared" ca="1" si="14"/>
        <v>CL</v>
      </c>
      <c r="T131" s="181" t="str">
        <f ca="1">IF(B131="","",IF(ISERROR(MATCH($J131,SorP!$B$1:$B$6226,0)),"",INDIRECT("'SorP'!$A$"&amp;MATCH($S131&amp;$J131,SorP!C:C,0))))</f>
        <v>CL-AN</v>
      </c>
      <c r="U131" s="201"/>
      <c r="V131" s="226">
        <f>IF(C131="",NA(),IF(OR(C131="Smelter not listed",C131="Smelter not yet identified"),MATCH($B131&amp;$D131,'Smelter Look-up'!$J:$J,0),MATCH($B131&amp;$C131,'Smelter Look-up'!$J:$J,0)))</f>
        <v>217</v>
      </c>
      <c r="X131" s="227">
        <f t="shared" si="15"/>
        <v>0</v>
      </c>
      <c r="AB131" s="228" t="str">
        <f t="shared" si="16"/>
        <v>GoldPlanta Recuperadora de Metales SpA</v>
      </c>
    </row>
    <row r="132" spans="1:28" s="227" customFormat="1" ht="76.5">
      <c r="A132" s="181" t="s">
        <v>701</v>
      </c>
      <c r="B132" s="182" t="s">
        <v>1098</v>
      </c>
      <c r="C132" s="186" t="s">
        <v>883</v>
      </c>
      <c r="D132" s="230"/>
      <c r="E132" s="182" t="s">
        <v>854</v>
      </c>
      <c r="F132" s="182" t="s">
        <v>701</v>
      </c>
      <c r="G132" s="182" t="s">
        <v>13177</v>
      </c>
      <c r="H132" s="183">
        <v>0</v>
      </c>
      <c r="I132" s="184" t="s">
        <v>1606</v>
      </c>
      <c r="J132" s="184" t="s">
        <v>9842</v>
      </c>
      <c r="K132" s="224"/>
      <c r="L132" s="224"/>
      <c r="M132" s="224"/>
      <c r="N132" s="224"/>
      <c r="O132" s="224"/>
      <c r="P132" s="185"/>
      <c r="Q132" s="225"/>
      <c r="R132" s="182" t="str">
        <f ca="1">IF(ISERROR($V132),"",OFFSET('Smelter Look-up'!$C$4,$V132-4,0)&amp;"")</f>
        <v>Prioksky Plant of Non-Ferrous Metals</v>
      </c>
      <c r="S132" s="181" t="str">
        <f t="shared" ca="1" si="14"/>
        <v>RU</v>
      </c>
      <c r="T132" s="181" t="str">
        <f ca="1">IF(B132="","",IF(ISERROR(MATCH($J132,SorP!$B$1:$B$6226,0)),"",INDIRECT("'SorP'!$A$"&amp;MATCH($S132&amp;$J132,SorP!C:C,0))))</f>
        <v>RU-RYA</v>
      </c>
      <c r="U132" s="201"/>
      <c r="V132" s="226">
        <f>IF(C132="",NA(),IF(OR(C132="Smelter not listed",C132="Smelter not yet identified"),MATCH($B132&amp;$D132,'Smelter Look-up'!$J:$J,0),MATCH($B132&amp;$C132,'Smelter Look-up'!$J:$J,0)))</f>
        <v>218</v>
      </c>
      <c r="X132" s="227">
        <f t="shared" si="15"/>
        <v>0</v>
      </c>
      <c r="AB132" s="228" t="str">
        <f t="shared" si="16"/>
        <v>GoldPrioksky Plant of Non-Ferrous Metals</v>
      </c>
    </row>
    <row r="133" spans="1:28" s="227" customFormat="1" ht="76.5">
      <c r="A133" s="181" t="s">
        <v>702</v>
      </c>
      <c r="B133" s="182" t="s">
        <v>1098</v>
      </c>
      <c r="C133" s="186" t="s">
        <v>1198</v>
      </c>
      <c r="D133" s="230"/>
      <c r="E133" s="182" t="s">
        <v>1074</v>
      </c>
      <c r="F133" s="182" t="s">
        <v>702</v>
      </c>
      <c r="G133" s="182" t="s">
        <v>13177</v>
      </c>
      <c r="H133" s="183">
        <v>0</v>
      </c>
      <c r="I133" s="184" t="s">
        <v>1607</v>
      </c>
      <c r="J133" s="184" t="s">
        <v>5954</v>
      </c>
      <c r="K133" s="224"/>
      <c r="L133" s="224"/>
      <c r="M133" s="224"/>
      <c r="N133" s="224"/>
      <c r="O133" s="224"/>
      <c r="P133" s="185"/>
      <c r="Q133" s="225"/>
      <c r="R133" s="182" t="str">
        <f ca="1">IF(ISERROR($V133),"",OFFSET('Smelter Look-up'!$C$4,$V133-4,0)&amp;"")</f>
        <v>PT Aneka Tambang (Persero) Tbk</v>
      </c>
      <c r="S133" s="181" t="str">
        <f t="shared" ref="S133" ca="1" si="17">IF(B133="","",IF(ISERROR(MATCH($E133,CL,0)),"Unknown",INDIRECT("'C'!$A$"&amp;MATCH($E133,CL,0)+1)))</f>
        <v>ID</v>
      </c>
      <c r="T133" s="181" t="str">
        <f ca="1">IF(B133="","",IF(ISERROR(MATCH($J133,SorP!$B$1:$B$6226,0)),"",INDIRECT("'SorP'!$A$"&amp;MATCH($S133&amp;$J133,SorP!C:C,0))))</f>
        <v>ID-JK</v>
      </c>
      <c r="U133" s="201"/>
      <c r="V133" s="226">
        <f>IF(C133="",NA(),IF(OR(C133="Smelter not listed",C133="Smelter not yet identified"),MATCH($B133&amp;$D133,'Smelter Look-up'!$J:$J,0),MATCH($B133&amp;$C133,'Smelter Look-up'!$J:$J,0)))</f>
        <v>220</v>
      </c>
      <c r="X133" s="227">
        <f t="shared" ref="X133" si="18">IF(AND(C133="Smelter not listed",OR(LEN(D133)=0,LEN(E133)=0)),1,0)</f>
        <v>0</v>
      </c>
      <c r="AB133" s="228" t="str">
        <f t="shared" ref="AB133" si="19">B133&amp;C133</f>
        <v>GoldPT Aneka Tambang (Persero) Tbk</v>
      </c>
    </row>
    <row r="134" spans="1:28" s="227" customFormat="1" ht="38.25">
      <c r="A134" s="181" t="s">
        <v>703</v>
      </c>
      <c r="B134" s="182" t="s">
        <v>1098</v>
      </c>
      <c r="C134" s="186" t="s">
        <v>12379</v>
      </c>
      <c r="D134" s="230"/>
      <c r="E134" s="182" t="s">
        <v>1067</v>
      </c>
      <c r="F134" s="182" t="s">
        <v>703</v>
      </c>
      <c r="G134" s="182" t="s">
        <v>13177</v>
      </c>
      <c r="H134" s="183">
        <v>0</v>
      </c>
      <c r="I134" s="184" t="s">
        <v>1608</v>
      </c>
      <c r="J134" s="184" t="s">
        <v>1589</v>
      </c>
      <c r="K134" s="224"/>
      <c r="L134" s="224"/>
      <c r="M134" s="224"/>
      <c r="N134" s="224"/>
      <c r="O134" s="224"/>
      <c r="P134" s="185"/>
      <c r="Q134" s="225"/>
      <c r="R134" s="182" t="str">
        <f ca="1">IF(ISERROR($V134),"",OFFSET('Smelter Look-up'!$C$4,$V134-4,0)&amp;"")</f>
        <v>PX Precinox S.A.</v>
      </c>
      <c r="S134" s="181" t="str">
        <f t="shared" ref="S134:S165" ca="1" si="20">IF(B134="","",IF(ISERROR(MATCH($E134,CL,0)),"Unknown",INDIRECT("'C'!$A$"&amp;MATCH($E134,CL,0)+1)))</f>
        <v>CH</v>
      </c>
      <c r="T134" s="181" t="str">
        <f ca="1">IF(B134="","",IF(ISERROR(MATCH($J134,SorP!$B$1:$B$6226,0)),"",INDIRECT("'SorP'!$A$"&amp;MATCH($S134&amp;$J134,SorP!C:C,0))))</f>
        <v>CH-NE</v>
      </c>
      <c r="U134" s="201"/>
      <c r="V134" s="226">
        <f>IF(C134="",NA(),IF(OR(C134="Smelter not listed",C134="Smelter not yet identified"),MATCH($B134&amp;$D134,'Smelter Look-up'!$J:$J,0),MATCH($B134&amp;$C134,'Smelter Look-up'!$J:$J,0)))</f>
        <v>221</v>
      </c>
      <c r="X134" s="227">
        <f t="shared" ref="X134:X165" si="21">IF(AND(C134="Smelter not listed",OR(LEN(D134)=0,LEN(E134)=0)),1,0)</f>
        <v>0</v>
      </c>
      <c r="AB134" s="228" t="str">
        <f t="shared" ref="AB134:AB165" si="22">B134&amp;C134</f>
        <v>GoldPX Precinox S.A.</v>
      </c>
    </row>
    <row r="135" spans="1:28" s="227" customFormat="1" ht="38.25">
      <c r="A135" s="181" t="s">
        <v>13117</v>
      </c>
      <c r="B135" s="182" t="s">
        <v>1098</v>
      </c>
      <c r="C135" s="186" t="s">
        <v>13116</v>
      </c>
      <c r="D135" s="230"/>
      <c r="E135" s="182" t="s">
        <v>2384</v>
      </c>
      <c r="F135" s="182" t="s">
        <v>13117</v>
      </c>
      <c r="G135" s="182" t="s">
        <v>13177</v>
      </c>
      <c r="H135" s="183">
        <v>0</v>
      </c>
      <c r="I135" s="184" t="s">
        <v>13176</v>
      </c>
      <c r="J135" s="184" t="s">
        <v>1601</v>
      </c>
      <c r="K135" s="224"/>
      <c r="L135" s="224"/>
      <c r="M135" s="224"/>
      <c r="N135" s="224"/>
      <c r="O135" s="224"/>
      <c r="P135" s="185"/>
      <c r="Q135" s="225"/>
      <c r="R135" s="182" t="str">
        <f ca="1">IF(ISERROR($V135),"",OFFSET('Smelter Look-up'!$C$4,$V135-4,0)&amp;"")</f>
        <v>QG Refining, LLC</v>
      </c>
      <c r="S135" s="181" t="str">
        <f t="shared" ca="1" si="20"/>
        <v>US</v>
      </c>
      <c r="T135" s="181" t="str">
        <f ca="1">IF(B135="","",IF(ISERROR(MATCH($J135,SorP!$B$1:$B$6226,0)),"",INDIRECT("'SorP'!$A$"&amp;MATCH($S135&amp;$J135,SorP!C:C,0))))</f>
        <v>US-OH</v>
      </c>
      <c r="U135" s="201"/>
      <c r="V135" s="226">
        <f>IF(C135="",NA(),IF(OR(C135="Smelter not listed",C135="Smelter not yet identified"),MATCH($B135&amp;$D135,'Smelter Look-up'!$J:$J,0),MATCH($B135&amp;$C135,'Smelter Look-up'!$J:$J,0)))</f>
        <v>223</v>
      </c>
      <c r="X135" s="227">
        <f t="shared" si="21"/>
        <v>0</v>
      </c>
      <c r="AB135" s="228" t="str">
        <f t="shared" si="22"/>
        <v>GoldQG Refining, LLC</v>
      </c>
    </row>
    <row r="136" spans="1:28" s="227" customFormat="1" ht="63.75">
      <c r="A136" s="181" t="s">
        <v>704</v>
      </c>
      <c r="B136" s="182" t="s">
        <v>1098</v>
      </c>
      <c r="C136" s="186" t="s">
        <v>2112</v>
      </c>
      <c r="D136" s="230"/>
      <c r="E136" s="182" t="s">
        <v>864</v>
      </c>
      <c r="F136" s="182" t="s">
        <v>704</v>
      </c>
      <c r="G136" s="182" t="s">
        <v>13177</v>
      </c>
      <c r="H136" s="183">
        <v>0</v>
      </c>
      <c r="I136" s="184" t="s">
        <v>1609</v>
      </c>
      <c r="J136" s="184" t="s">
        <v>1610</v>
      </c>
      <c r="K136" s="224"/>
      <c r="L136" s="224"/>
      <c r="M136" s="224"/>
      <c r="N136" s="224"/>
      <c r="O136" s="224"/>
      <c r="P136" s="185"/>
      <c r="Q136" s="225"/>
      <c r="R136" s="182" t="str">
        <f ca="1">IF(ISERROR($V136),"",OFFSET('Smelter Look-up'!$C$4,$V136-4,0)&amp;"")</f>
        <v>Rand Refinery (Pty) Ltd.</v>
      </c>
      <c r="S136" s="181" t="str">
        <f t="shared" ca="1" si="20"/>
        <v>ZA</v>
      </c>
      <c r="T136" s="181" t="str">
        <f ca="1">IF(B136="","",IF(ISERROR(MATCH($J136,SorP!$B$1:$B$6226,0)),"",INDIRECT("'SorP'!$A$"&amp;MATCH($S136&amp;$J136,SorP!C:C,0))))</f>
        <v>ZA-GP</v>
      </c>
      <c r="U136" s="201"/>
      <c r="V136" s="226">
        <f>IF(C136="",NA(),IF(OR(C136="Smelter not listed",C136="Smelter not yet identified"),MATCH($B136&amp;$D136,'Smelter Look-up'!$J:$J,0),MATCH($B136&amp;$C136,'Smelter Look-up'!$J:$J,0)))</f>
        <v>224</v>
      </c>
      <c r="X136" s="227">
        <f t="shared" si="21"/>
        <v>0</v>
      </c>
      <c r="AB136" s="228" t="str">
        <f t="shared" si="22"/>
        <v>GoldRand Refinery (Pty) Ltd.</v>
      </c>
    </row>
    <row r="137" spans="1:28" s="227" customFormat="1" ht="76.5">
      <c r="A137" s="181" t="s">
        <v>656</v>
      </c>
      <c r="B137" s="182" t="s">
        <v>1098</v>
      </c>
      <c r="C137" s="186" t="s">
        <v>12869</v>
      </c>
      <c r="D137" s="230"/>
      <c r="E137" s="182" t="s">
        <v>1069</v>
      </c>
      <c r="F137" s="182" t="s">
        <v>656</v>
      </c>
      <c r="G137" s="182" t="s">
        <v>13177</v>
      </c>
      <c r="H137" s="183">
        <v>0</v>
      </c>
      <c r="I137" s="184" t="s">
        <v>1549</v>
      </c>
      <c r="J137" s="184" t="s">
        <v>13542</v>
      </c>
      <c r="K137" s="224"/>
      <c r="L137" s="224"/>
      <c r="M137" s="224"/>
      <c r="N137" s="224"/>
      <c r="O137" s="224"/>
      <c r="P137" s="185"/>
      <c r="Q137" s="225"/>
      <c r="R137" s="182" t="str">
        <f ca="1">IF(ISERROR($V137),"",OFFSET('Smelter Look-up'!$C$4,$V137-4,0)&amp;"")</f>
        <v>Refinery of Seemine Gold Co., Ltd.</v>
      </c>
      <c r="S137" s="181" t="str">
        <f t="shared" ca="1" si="20"/>
        <v>CN</v>
      </c>
      <c r="T137" s="181" t="str">
        <f ca="1">IF(B137="","",IF(ISERROR(MATCH($J137,SorP!$B$1:$B$6226,0)),"",INDIRECT("'SorP'!$A$"&amp;MATCH($S137&amp;$J137,SorP!C:C,0))))</f>
        <v>CN-GS</v>
      </c>
      <c r="U137" s="201"/>
      <c r="V137" s="226">
        <f>IF(C137="",NA(),IF(OR(C137="Smelter not listed",C137="Smelter not yet identified"),MATCH($B137&amp;$D137,'Smelter Look-up'!$J:$J,0),MATCH($B137&amp;$C137,'Smelter Look-up'!$J:$J,0)))</f>
        <v>226</v>
      </c>
      <c r="X137" s="227">
        <f t="shared" si="21"/>
        <v>0</v>
      </c>
      <c r="AB137" s="228" t="str">
        <f t="shared" si="22"/>
        <v>GoldRefinery of Seemine Gold Co., Ltd.</v>
      </c>
    </row>
    <row r="138" spans="1:28" s="227" customFormat="1" ht="51">
      <c r="A138" s="181" t="s">
        <v>2268</v>
      </c>
      <c r="B138" s="182" t="s">
        <v>1098</v>
      </c>
      <c r="C138" s="186" t="s">
        <v>13704</v>
      </c>
      <c r="D138" s="230"/>
      <c r="E138" s="182" t="s">
        <v>1085</v>
      </c>
      <c r="F138" s="182" t="s">
        <v>2268</v>
      </c>
      <c r="G138" s="182" t="s">
        <v>13177</v>
      </c>
      <c r="H138" s="183">
        <v>0</v>
      </c>
      <c r="I138" s="184" t="s">
        <v>2301</v>
      </c>
      <c r="J138" s="184" t="s">
        <v>8844</v>
      </c>
      <c r="K138" s="224"/>
      <c r="L138" s="224"/>
      <c r="M138" s="224"/>
      <c r="N138" s="224"/>
      <c r="O138" s="224"/>
      <c r="P138" s="185"/>
      <c r="Q138" s="225"/>
      <c r="R138" s="182" t="str">
        <f ca="1">IF(ISERROR($V138),"",OFFSET('Smelter Look-up'!$C$4,$V138-4,0)&amp;"")</f>
        <v>REMONDIS PMR B.V.</v>
      </c>
      <c r="S138" s="181" t="str">
        <f t="shared" ca="1" si="20"/>
        <v>NL</v>
      </c>
      <c r="T138" s="181" t="str">
        <f ca="1">IF(B138="","",IF(ISERROR(MATCH($J138,SorP!$B$1:$B$6226,0)),"",INDIRECT("'SorP'!$A$"&amp;MATCH($S138&amp;$J138,SorP!C:C,0))))</f>
        <v>NL-NB</v>
      </c>
      <c r="U138" s="201"/>
      <c r="V138" s="226">
        <f>IF(C138="",NA(),IF(OR(C138="Smelter not listed",C138="Smelter not yet identified"),MATCH($B138&amp;$D138,'Smelter Look-up'!$J:$J,0),MATCH($B138&amp;$C138,'Smelter Look-up'!$J:$J,0)))</f>
        <v>228</v>
      </c>
      <c r="X138" s="227">
        <f t="shared" si="21"/>
        <v>0</v>
      </c>
      <c r="AB138" s="228" t="str">
        <f t="shared" si="22"/>
        <v>GoldREMONDIS PMR B.V.</v>
      </c>
    </row>
    <row r="139" spans="1:28" s="227" customFormat="1" ht="51">
      <c r="A139" s="181" t="s">
        <v>705</v>
      </c>
      <c r="B139" s="182" t="s">
        <v>1098</v>
      </c>
      <c r="C139" s="186" t="s">
        <v>884</v>
      </c>
      <c r="D139" s="230"/>
      <c r="E139" s="182" t="s">
        <v>1066</v>
      </c>
      <c r="F139" s="182" t="s">
        <v>705</v>
      </c>
      <c r="G139" s="182" t="s">
        <v>13177</v>
      </c>
      <c r="H139" s="183">
        <v>0</v>
      </c>
      <c r="I139" s="184" t="s">
        <v>1611</v>
      </c>
      <c r="J139" s="184" t="s">
        <v>1569</v>
      </c>
      <c r="K139" s="224"/>
      <c r="L139" s="224"/>
      <c r="M139" s="224"/>
      <c r="N139" s="224"/>
      <c r="O139" s="224"/>
      <c r="P139" s="185"/>
      <c r="Q139" s="225"/>
      <c r="R139" s="182" t="str">
        <f ca="1">IF(ISERROR($V139),"",OFFSET('Smelter Look-up'!$C$4,$V139-4,0)&amp;"")</f>
        <v>Royal Canadian Mint</v>
      </c>
      <c r="S139" s="181" t="str">
        <f t="shared" ca="1" si="20"/>
        <v>CA</v>
      </c>
      <c r="T139" s="181" t="str">
        <f ca="1">IF(B139="","",IF(ISERROR(MATCH($J139,SorP!$B$1:$B$6226,0)),"",INDIRECT("'SorP'!$A$"&amp;MATCH($S139&amp;$J139,SorP!C:C,0))))</f>
        <v>CA-ON</v>
      </c>
      <c r="U139" s="201"/>
      <c r="V139" s="226">
        <f>IF(C139="",NA(),IF(OR(C139="Smelter not listed",C139="Smelter not yet identified"),MATCH($B139&amp;$D139,'Smelter Look-up'!$J:$J,0),MATCH($B139&amp;$C139,'Smelter Look-up'!$J:$J,0)))</f>
        <v>229</v>
      </c>
      <c r="X139" s="227">
        <f t="shared" si="21"/>
        <v>0</v>
      </c>
      <c r="AB139" s="228" t="str">
        <f t="shared" si="22"/>
        <v>GoldRoyal Canadian Mint</v>
      </c>
    </row>
    <row r="140" spans="1:28" s="227" customFormat="1" ht="25.5">
      <c r="A140" s="181" t="s">
        <v>2211</v>
      </c>
      <c r="B140" s="182" t="s">
        <v>1098</v>
      </c>
      <c r="C140" s="186" t="s">
        <v>2210</v>
      </c>
      <c r="D140" s="230"/>
      <c r="E140" s="182" t="s">
        <v>1073</v>
      </c>
      <c r="F140" s="182" t="s">
        <v>2211</v>
      </c>
      <c r="G140" s="182" t="s">
        <v>13177</v>
      </c>
      <c r="H140" s="183">
        <v>0</v>
      </c>
      <c r="I140" s="184" t="s">
        <v>2212</v>
      </c>
      <c r="J140" s="184" t="s">
        <v>2212</v>
      </c>
      <c r="K140" s="224"/>
      <c r="L140" s="224"/>
      <c r="M140" s="224"/>
      <c r="N140" s="224"/>
      <c r="O140" s="224"/>
      <c r="P140" s="185"/>
      <c r="Q140" s="225"/>
      <c r="R140" s="182" t="str">
        <f ca="1">IF(ISERROR($V140),"",OFFSET('Smelter Look-up'!$C$4,$V140-4,0)&amp;"")</f>
        <v>SAAMP</v>
      </c>
      <c r="S140" s="181" t="str">
        <f t="shared" ca="1" si="20"/>
        <v>FR</v>
      </c>
      <c r="T140" s="181" t="str">
        <f ca="1">IF(B140="","",IF(ISERROR(MATCH($J140,SorP!$B$1:$B$6226,0)),"",INDIRECT("'SorP'!$A$"&amp;MATCH($S140&amp;$J140,SorP!C:C,0))))</f>
        <v>FR-75</v>
      </c>
      <c r="U140" s="201"/>
      <c r="V140" s="226">
        <f>IF(C140="",NA(),IF(OR(C140="Smelter not listed",C140="Smelter not yet identified"),MATCH($B140&amp;$D140,'Smelter Look-up'!$J:$J,0),MATCH($B140&amp;$C140,'Smelter Look-up'!$J:$J,0)))</f>
        <v>230</v>
      </c>
      <c r="X140" s="227">
        <f t="shared" si="21"/>
        <v>0</v>
      </c>
      <c r="AB140" s="228" t="str">
        <f t="shared" si="22"/>
        <v>GoldSAAMP</v>
      </c>
    </row>
    <row r="141" spans="1:28" s="227" customFormat="1" ht="38.25">
      <c r="A141" s="181" t="s">
        <v>706</v>
      </c>
      <c r="B141" s="182" t="s">
        <v>1098</v>
      </c>
      <c r="C141" s="186" t="s">
        <v>1132</v>
      </c>
      <c r="D141" s="230"/>
      <c r="E141" s="182" t="s">
        <v>2384</v>
      </c>
      <c r="F141" s="182" t="s">
        <v>706</v>
      </c>
      <c r="G141" s="182" t="s">
        <v>13177</v>
      </c>
      <c r="H141" s="183">
        <v>0</v>
      </c>
      <c r="I141" s="184" t="s">
        <v>1612</v>
      </c>
      <c r="J141" s="184" t="s">
        <v>1613</v>
      </c>
      <c r="K141" s="224"/>
      <c r="L141" s="224"/>
      <c r="M141" s="224"/>
      <c r="N141" s="224"/>
      <c r="O141" s="224"/>
      <c r="P141" s="185"/>
      <c r="Q141" s="225"/>
      <c r="R141" s="182" t="str">
        <f ca="1">IF(ISERROR($V141),"",OFFSET('Smelter Look-up'!$C$4,$V141-4,0)&amp;"")</f>
        <v>Sabin Metal Corp.</v>
      </c>
      <c r="S141" s="181" t="str">
        <f t="shared" ca="1" si="20"/>
        <v>US</v>
      </c>
      <c r="T141" s="181" t="str">
        <f ca="1">IF(B141="","",IF(ISERROR(MATCH($J141,SorP!$B$1:$B$6226,0)),"",INDIRECT("'SorP'!$A$"&amp;MATCH($S141&amp;$J141,SorP!C:C,0))))</f>
        <v>US-ND</v>
      </c>
      <c r="U141" s="201"/>
      <c r="V141" s="226">
        <f>IF(C141="",NA(),IF(OR(C141="Smelter not listed",C141="Smelter not yet identified"),MATCH($B141&amp;$D141,'Smelter Look-up'!$J:$J,0),MATCH($B141&amp;$C141,'Smelter Look-up'!$J:$J,0)))</f>
        <v>231</v>
      </c>
      <c r="X141" s="227">
        <f t="shared" si="21"/>
        <v>0</v>
      </c>
      <c r="AB141" s="228" t="str">
        <f t="shared" si="22"/>
        <v>GoldSabin Metal Corp.</v>
      </c>
    </row>
    <row r="142" spans="1:28" s="227" customFormat="1" ht="38.25">
      <c r="A142" s="181" t="s">
        <v>2470</v>
      </c>
      <c r="B142" s="182" t="s">
        <v>1098</v>
      </c>
      <c r="C142" s="186" t="s">
        <v>2469</v>
      </c>
      <c r="D142" s="230"/>
      <c r="E142" s="182" t="s">
        <v>1076</v>
      </c>
      <c r="F142" s="182" t="s">
        <v>2470</v>
      </c>
      <c r="G142" s="182" t="s">
        <v>13177</v>
      </c>
      <c r="H142" s="183">
        <v>0</v>
      </c>
      <c r="I142" s="184" t="s">
        <v>1536</v>
      </c>
      <c r="J142" s="184" t="s">
        <v>6417</v>
      </c>
      <c r="K142" s="224"/>
      <c r="L142" s="224"/>
      <c r="M142" s="224"/>
      <c r="N142" s="224"/>
      <c r="O142" s="224"/>
      <c r="P142" s="185"/>
      <c r="Q142" s="225"/>
      <c r="R142" s="182" t="str">
        <f ca="1">IF(ISERROR($V142),"",OFFSET('Smelter Look-up'!$C$4,$V142-4,0)&amp;"")</f>
        <v>Safimet S.p.A</v>
      </c>
      <c r="S142" s="181" t="str">
        <f t="shared" ca="1" si="20"/>
        <v>IT</v>
      </c>
      <c r="T142" s="181" t="str">
        <f ca="1">IF(B142="","",IF(ISERROR(MATCH($J142,SorP!$B$1:$B$6226,0)),"",INDIRECT("'SorP'!$A$"&amp;MATCH($S142&amp;$J142,SorP!C:C,0))))</f>
        <v>IT-52</v>
      </c>
      <c r="U142" s="201"/>
      <c r="V142" s="226">
        <f>IF(C142="",NA(),IF(OR(C142="Smelter not listed",C142="Smelter not yet identified"),MATCH($B142&amp;$D142,'Smelter Look-up'!$J:$J,0),MATCH($B142&amp;$C142,'Smelter Look-up'!$J:$J,0)))</f>
        <v>232</v>
      </c>
      <c r="X142" s="227">
        <f t="shared" si="21"/>
        <v>0</v>
      </c>
      <c r="AB142" s="228" t="str">
        <f t="shared" si="22"/>
        <v>GoldSafimet S.p.A</v>
      </c>
    </row>
    <row r="143" spans="1:28" s="227" customFormat="1" ht="25.5">
      <c r="A143" s="181" t="s">
        <v>2270</v>
      </c>
      <c r="B143" s="182" t="s">
        <v>1098</v>
      </c>
      <c r="C143" s="186" t="s">
        <v>2269</v>
      </c>
      <c r="D143" s="230"/>
      <c r="E143" s="182" t="s">
        <v>13409</v>
      </c>
      <c r="F143" s="182" t="s">
        <v>2270</v>
      </c>
      <c r="G143" s="182" t="s">
        <v>13177</v>
      </c>
      <c r="H143" s="183">
        <v>0</v>
      </c>
      <c r="I143" s="184" t="s">
        <v>2271</v>
      </c>
      <c r="J143" s="184" t="s">
        <v>4102</v>
      </c>
      <c r="K143" s="224"/>
      <c r="L143" s="224"/>
      <c r="M143" s="224"/>
      <c r="N143" s="224"/>
      <c r="O143" s="224"/>
      <c r="P143" s="185"/>
      <c r="Q143" s="225"/>
      <c r="R143" s="182" t="str">
        <f ca="1">IF(ISERROR($V143),"",OFFSET('Smelter Look-up'!$C$4,$V143-4,0)&amp;"")</f>
        <v>SAFINA A.S.</v>
      </c>
      <c r="S143" s="181" t="str">
        <f t="shared" ca="1" si="20"/>
        <v>CZ</v>
      </c>
      <c r="T143" s="181" t="str">
        <f ca="1">IF(B143="","",IF(ISERROR(MATCH($J143,SorP!$B$1:$B$6226,0)),"",INDIRECT("'SorP'!$A$"&amp;MATCH($S143&amp;$J143,SorP!C:C,0))))</f>
        <v>CZ-20A</v>
      </c>
      <c r="U143" s="201"/>
      <c r="V143" s="226">
        <f>IF(C143="",NA(),IF(OR(C143="Smelter not listed",C143="Smelter not yet identified"),MATCH($B143&amp;$D143,'Smelter Look-up'!$J:$J,0),MATCH($B143&amp;$C143,'Smelter Look-up'!$J:$J,0)))</f>
        <v>233</v>
      </c>
      <c r="X143" s="227">
        <f t="shared" si="21"/>
        <v>0</v>
      </c>
      <c r="AB143" s="228" t="str">
        <f t="shared" si="22"/>
        <v>GoldSAFINA A.S.</v>
      </c>
    </row>
    <row r="144" spans="1:28" s="227" customFormat="1" ht="25.5">
      <c r="A144" s="181" t="s">
        <v>2273</v>
      </c>
      <c r="B144" s="182" t="s">
        <v>1098</v>
      </c>
      <c r="C144" s="186" t="s">
        <v>2272</v>
      </c>
      <c r="D144" s="230"/>
      <c r="E144" s="182" t="s">
        <v>1075</v>
      </c>
      <c r="F144" s="182" t="s">
        <v>2273</v>
      </c>
      <c r="G144" s="182" t="s">
        <v>13177</v>
      </c>
      <c r="H144" s="183">
        <v>0</v>
      </c>
      <c r="I144" s="184" t="s">
        <v>2274</v>
      </c>
      <c r="J144" s="184" t="s">
        <v>15381</v>
      </c>
      <c r="K144" s="224"/>
      <c r="L144" s="224"/>
      <c r="M144" s="224"/>
      <c r="N144" s="224"/>
      <c r="O144" s="224"/>
      <c r="P144" s="185"/>
      <c r="Q144" s="225"/>
      <c r="R144" s="182" t="str">
        <f ca="1">IF(ISERROR($V144),"",OFFSET('Smelter Look-up'!$C$4,$V144-4,0)&amp;"")</f>
        <v>Sai Refinery</v>
      </c>
      <c r="S144" s="181" t="str">
        <f t="shared" ca="1" si="20"/>
        <v>IN</v>
      </c>
      <c r="T144" s="181" t="str">
        <f ca="1">IF(B144="","",IF(ISERROR(MATCH($J144,SorP!$B$1:$B$6226,0)),"",INDIRECT("'SorP'!$A$"&amp;MATCH($S144&amp;$J144,SorP!C:C,0))))</f>
        <v>IN-HP</v>
      </c>
      <c r="U144" s="201"/>
      <c r="V144" s="226">
        <f>IF(C144="",NA(),IF(OR(C144="Smelter not listed",C144="Smelter not yet identified"),MATCH($B144&amp;$D144,'Smelter Look-up'!$J:$J,0),MATCH($B144&amp;$C144,'Smelter Look-up'!$J:$J,0)))</f>
        <v>235</v>
      </c>
      <c r="X144" s="227">
        <f t="shared" si="21"/>
        <v>0</v>
      </c>
      <c r="AB144" s="228" t="str">
        <f t="shared" si="22"/>
        <v>GoldSai Refinery</v>
      </c>
    </row>
    <row r="145" spans="1:28" s="227" customFormat="1" ht="38.25">
      <c r="A145" s="181" t="s">
        <v>15336</v>
      </c>
      <c r="B145" s="182" t="s">
        <v>1098</v>
      </c>
      <c r="C145" s="186" t="s">
        <v>15335</v>
      </c>
      <c r="D145" s="230"/>
      <c r="E145" s="182" t="s">
        <v>1061</v>
      </c>
      <c r="F145" s="182" t="s">
        <v>15336</v>
      </c>
      <c r="G145" s="182" t="s">
        <v>13177</v>
      </c>
      <c r="H145" s="183">
        <v>0</v>
      </c>
      <c r="I145" s="184" t="s">
        <v>1668</v>
      </c>
      <c r="J145" s="184" t="s">
        <v>2524</v>
      </c>
      <c r="K145" s="224"/>
      <c r="L145" s="224"/>
      <c r="M145" s="224"/>
      <c r="N145" s="224"/>
      <c r="O145" s="224"/>
      <c r="P145" s="185"/>
      <c r="Q145" s="225"/>
      <c r="R145" s="182" t="str">
        <f ca="1">IF(ISERROR($V145),"",OFFSET('Smelter Look-up'!$C$4,$V145-4,0)&amp;"")</f>
        <v>SAM Precious Metals FZ-LLC</v>
      </c>
      <c r="S145" s="181" t="str">
        <f t="shared" ca="1" si="20"/>
        <v>AE</v>
      </c>
      <c r="T145" s="181" t="str">
        <f ca="1">IF(B145="","",IF(ISERROR(MATCH($J145,SorP!$B$1:$B$6226,0)),"",INDIRECT("'SorP'!$A$"&amp;MATCH($S145&amp;$J145,SorP!C:C,0))))</f>
        <v>AE-DU</v>
      </c>
      <c r="U145" s="201"/>
      <c r="V145" s="226">
        <f>IF(C145="",NA(),IF(OR(C145="Smelter not listed",C145="Smelter not yet identified"),MATCH($B145&amp;$D145,'Smelter Look-up'!$J:$J,0),MATCH($B145&amp;$C145,'Smelter Look-up'!$J:$J,0)))</f>
        <v>236</v>
      </c>
      <c r="X145" s="227">
        <f t="shared" si="21"/>
        <v>0</v>
      </c>
      <c r="AB145" s="228" t="str">
        <f t="shared" si="22"/>
        <v>GoldSam Precious Metals</v>
      </c>
    </row>
    <row r="146" spans="1:28" s="227" customFormat="1" ht="51">
      <c r="A146" s="181" t="s">
        <v>1373</v>
      </c>
      <c r="B146" s="182" t="s">
        <v>1098</v>
      </c>
      <c r="C146" s="186" t="s">
        <v>1372</v>
      </c>
      <c r="D146" s="230"/>
      <c r="E146" s="182" t="s">
        <v>1080</v>
      </c>
      <c r="F146" s="182" t="s">
        <v>1373</v>
      </c>
      <c r="G146" s="182" t="s">
        <v>13177</v>
      </c>
      <c r="H146" s="183">
        <v>0</v>
      </c>
      <c r="I146" s="184" t="s">
        <v>1538</v>
      </c>
      <c r="J146" s="184" t="s">
        <v>12813</v>
      </c>
      <c r="K146" s="224"/>
      <c r="L146" s="224"/>
      <c r="M146" s="224"/>
      <c r="N146" s="224"/>
      <c r="O146" s="224"/>
      <c r="P146" s="185"/>
      <c r="Q146" s="225"/>
      <c r="R146" s="182" t="str">
        <f ca="1">IF(ISERROR($V146),"",OFFSET('Smelter Look-up'!$C$4,$V146-4,0)&amp;"")</f>
        <v>Samduck Precious Metals</v>
      </c>
      <c r="S146" s="181" t="str">
        <f t="shared" ca="1" si="20"/>
        <v>KR</v>
      </c>
      <c r="T146" s="181" t="str">
        <f ca="1">IF(B146="","",IF(ISERROR(MATCH($J146,SorP!$B$1:$B$6226,0)),"",INDIRECT("'SorP'!$A$"&amp;MATCH($S146&amp;$J146,SorP!C:C,0))))</f>
        <v>KR-28</v>
      </c>
      <c r="U146" s="201"/>
      <c r="V146" s="226">
        <f>IF(C146="",NA(),IF(OR(C146="Smelter not listed",C146="Smelter not yet identified"),MATCH($B146&amp;$D146,'Smelter Look-up'!$J:$J,0),MATCH($B146&amp;$C146,'Smelter Look-up'!$J:$J,0)))</f>
        <v>239</v>
      </c>
      <c r="X146" s="227">
        <f t="shared" si="21"/>
        <v>0</v>
      </c>
      <c r="AB146" s="228" t="str">
        <f t="shared" si="22"/>
        <v>GoldSamduck Precious Metals</v>
      </c>
    </row>
    <row r="147" spans="1:28" s="227" customFormat="1" ht="51">
      <c r="A147" s="181" t="s">
        <v>707</v>
      </c>
      <c r="B147" s="182" t="s">
        <v>1098</v>
      </c>
      <c r="C147" s="186" t="s">
        <v>2395</v>
      </c>
      <c r="D147" s="230"/>
      <c r="E147" s="182" t="s">
        <v>1080</v>
      </c>
      <c r="F147" s="182" t="s">
        <v>707</v>
      </c>
      <c r="G147" s="182" t="s">
        <v>13177</v>
      </c>
      <c r="H147" s="183">
        <v>0</v>
      </c>
      <c r="I147" s="184" t="s">
        <v>1616</v>
      </c>
      <c r="J147" s="184" t="s">
        <v>12820</v>
      </c>
      <c r="K147" s="224"/>
      <c r="L147" s="224"/>
      <c r="M147" s="224"/>
      <c r="N147" s="224"/>
      <c r="O147" s="224"/>
      <c r="P147" s="185"/>
      <c r="Q147" s="225"/>
      <c r="R147" s="182" t="str">
        <f ca="1">IF(ISERROR($V147),"",OFFSET('Smelter Look-up'!$C$4,$V147-4,0)&amp;"")</f>
        <v>Samwon Metals Corp.</v>
      </c>
      <c r="S147" s="181" t="str">
        <f t="shared" ca="1" si="20"/>
        <v>KR</v>
      </c>
      <c r="T147" s="181" t="str">
        <f ca="1">IF(B147="","",IF(ISERROR(MATCH($J147,SorP!$B$1:$B$6226,0)),"",INDIRECT("'SorP'!$A$"&amp;MATCH($S147&amp;$J147,SorP!C:C,0))))</f>
        <v>KR-48</v>
      </c>
      <c r="U147" s="201"/>
      <c r="V147" s="226">
        <f>IF(C147="",NA(),IF(OR(C147="Smelter not listed",C147="Smelter not yet identified"),MATCH($B147&amp;$D147,'Smelter Look-up'!$J:$J,0),MATCH($B147&amp;$C147,'Smelter Look-up'!$J:$J,0)))</f>
        <v>240</v>
      </c>
      <c r="X147" s="227">
        <f t="shared" si="21"/>
        <v>0</v>
      </c>
      <c r="AB147" s="228" t="str">
        <f t="shared" si="22"/>
        <v>GoldSamwon Metals Corp.</v>
      </c>
    </row>
    <row r="148" spans="1:28" s="227" customFormat="1" ht="63.75">
      <c r="A148" s="181" t="s">
        <v>708</v>
      </c>
      <c r="B148" s="182" t="s">
        <v>1098</v>
      </c>
      <c r="C148" s="186" t="s">
        <v>12380</v>
      </c>
      <c r="D148" s="230"/>
      <c r="E148" s="182" t="s">
        <v>1071</v>
      </c>
      <c r="F148" s="182" t="s">
        <v>708</v>
      </c>
      <c r="G148" s="182" t="s">
        <v>13177</v>
      </c>
      <c r="H148" s="183">
        <v>0</v>
      </c>
      <c r="I148" s="184" t="s">
        <v>1617</v>
      </c>
      <c r="J148" s="184" t="s">
        <v>4621</v>
      </c>
      <c r="K148" s="224"/>
      <c r="L148" s="224"/>
      <c r="M148" s="224"/>
      <c r="N148" s="224"/>
      <c r="O148" s="224"/>
      <c r="P148" s="185"/>
      <c r="Q148" s="225"/>
      <c r="R148" s="182" t="str">
        <f ca="1">IF(ISERROR($V148),"",OFFSET('Smelter Look-up'!$C$4,$V148-4,0)&amp;"")</f>
        <v>SEMPSA Joyeria Plateria S.A.</v>
      </c>
      <c r="S148" s="181" t="str">
        <f t="shared" ca="1" si="20"/>
        <v>ES</v>
      </c>
      <c r="T148" s="181" t="str">
        <f ca="1">IF(B148="","",IF(ISERROR(MATCH($J148,SorP!$B$1:$B$6226,0)),"",INDIRECT("'SorP'!$A$"&amp;MATCH($S148&amp;$J148,SorP!C:C,0))))</f>
        <v>ES-MD</v>
      </c>
      <c r="U148" s="201"/>
      <c r="V148" s="226">
        <f>IF(C148="",NA(),IF(OR(C148="Smelter not listed",C148="Smelter not yet identified"),MATCH($B148&amp;$D148,'Smelter Look-up'!$J:$J,0),MATCH($B148&amp;$C148,'Smelter Look-up'!$J:$J,0)))</f>
        <v>242</v>
      </c>
      <c r="X148" s="227">
        <f t="shared" si="21"/>
        <v>0</v>
      </c>
      <c r="AB148" s="228" t="str">
        <f t="shared" si="22"/>
        <v>GoldSEMPSA Joyeria Plateria S.A.</v>
      </c>
    </row>
    <row r="149" spans="1:28" s="227" customFormat="1" ht="76.5">
      <c r="A149" s="181" t="s">
        <v>715</v>
      </c>
      <c r="B149" s="182" t="s">
        <v>1098</v>
      </c>
      <c r="C149" s="186" t="s">
        <v>14918</v>
      </c>
      <c r="D149" s="230"/>
      <c r="E149" s="182" t="s">
        <v>1069</v>
      </c>
      <c r="F149" s="182" t="s">
        <v>715</v>
      </c>
      <c r="G149" s="182" t="s">
        <v>13177</v>
      </c>
      <c r="H149" s="183">
        <v>0</v>
      </c>
      <c r="I149" s="184" t="s">
        <v>1621</v>
      </c>
      <c r="J149" s="184" t="s">
        <v>13532</v>
      </c>
      <c r="K149" s="224"/>
      <c r="L149" s="224"/>
      <c r="M149" s="224"/>
      <c r="N149" s="224"/>
      <c r="O149" s="224"/>
      <c r="P149" s="185"/>
      <c r="Q149" s="225"/>
      <c r="R149" s="182" t="str">
        <f ca="1">IF(ISERROR($V149),"",OFFSET('Smelter Look-up'!$C$4,$V149-4,0)&amp;"")</f>
        <v>Shandong Gold Smelting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247</v>
      </c>
      <c r="X149" s="227">
        <f t="shared" si="21"/>
        <v>0</v>
      </c>
      <c r="AB149" s="228" t="str">
        <f t="shared" si="22"/>
        <v>GoldShandong Gold Smelting Co., Ltd.</v>
      </c>
    </row>
    <row r="150" spans="1:28" s="227" customFormat="1" ht="76.5">
      <c r="A150" s="181" t="s">
        <v>13706</v>
      </c>
      <c r="B150" s="182" t="s">
        <v>1098</v>
      </c>
      <c r="C150" s="186" t="s">
        <v>13705</v>
      </c>
      <c r="D150" s="230"/>
      <c r="E150" s="182" t="s">
        <v>1069</v>
      </c>
      <c r="F150" s="182" t="s">
        <v>13706</v>
      </c>
      <c r="G150" s="182" t="s">
        <v>13177</v>
      </c>
      <c r="H150" s="183">
        <v>0</v>
      </c>
      <c r="I150" s="184" t="s">
        <v>1621</v>
      </c>
      <c r="J150" s="184" t="s">
        <v>13532</v>
      </c>
      <c r="K150" s="224"/>
      <c r="L150" s="224"/>
      <c r="M150" s="224"/>
      <c r="N150" s="224"/>
      <c r="O150" s="224"/>
      <c r="P150" s="185"/>
      <c r="Q150" s="225"/>
      <c r="R150" s="182" t="str">
        <f ca="1">IF(ISERROR($V150),"",OFFSET('Smelter Look-up'!$C$4,$V150-4,0)&amp;"")</f>
        <v>Shandong Humon Smelting Co., Ltd.</v>
      </c>
      <c r="S150" s="181" t="str">
        <f t="shared" ca="1" si="20"/>
        <v>CN</v>
      </c>
      <c r="T150" s="181" t="str">
        <f ca="1">IF(B150="","",IF(ISERROR(MATCH($J150,SorP!$B$1:$B$6226,0)),"",INDIRECT("'SorP'!$A$"&amp;MATCH($S150&amp;$J150,SorP!C:C,0))))</f>
        <v>CN-SD</v>
      </c>
      <c r="U150" s="201"/>
      <c r="V150" s="226">
        <f>IF(C150="",NA(),IF(OR(C150="Smelter not listed",C150="Smelter not yet identified"),MATCH($B150&amp;$D150,'Smelter Look-up'!$J:$J,0),MATCH($B150&amp;$C150,'Smelter Look-up'!$J:$J,0)))</f>
        <v>250</v>
      </c>
      <c r="X150" s="227">
        <f t="shared" si="21"/>
        <v>0</v>
      </c>
      <c r="AB150" s="228" t="str">
        <f t="shared" si="22"/>
        <v>GoldShandong Humon Smelting Co., Ltd.</v>
      </c>
    </row>
    <row r="151" spans="1:28" s="227" customFormat="1" ht="114.75">
      <c r="A151" s="181" t="s">
        <v>1620</v>
      </c>
      <c r="B151" s="182" t="s">
        <v>1098</v>
      </c>
      <c r="C151" s="186" t="s">
        <v>1619</v>
      </c>
      <c r="D151" s="230"/>
      <c r="E151" s="182" t="s">
        <v>1069</v>
      </c>
      <c r="F151" s="182" t="s">
        <v>1620</v>
      </c>
      <c r="G151" s="182" t="s">
        <v>13177</v>
      </c>
      <c r="H151" s="183">
        <v>0</v>
      </c>
      <c r="I151" s="184" t="s">
        <v>1621</v>
      </c>
      <c r="J151" s="184" t="s">
        <v>13532</v>
      </c>
      <c r="K151" s="224"/>
      <c r="L151" s="224"/>
      <c r="M151" s="224"/>
      <c r="N151" s="224"/>
      <c r="O151" s="224"/>
      <c r="P151" s="185"/>
      <c r="Q151" s="225"/>
      <c r="R151" s="182" t="str">
        <f ca="1">IF(ISERROR($V151),"",OFFSET('Smelter Look-up'!$C$4,$V151-4,0)&amp;"")</f>
        <v>Shandong Tiancheng Biological Gold Industrial Co., Ltd.</v>
      </c>
      <c r="S151" s="181" t="str">
        <f t="shared" ca="1" si="20"/>
        <v>CN</v>
      </c>
      <c r="T151" s="181" t="str">
        <f ca="1">IF(B151="","",IF(ISERROR(MATCH($J151,SorP!$B$1:$B$6226,0)),"",INDIRECT("'SorP'!$A$"&amp;MATCH($S151&amp;$J151,SorP!C:C,0))))</f>
        <v>CN-SD</v>
      </c>
      <c r="U151" s="201"/>
      <c r="V151" s="226">
        <f>IF(C151="",NA(),IF(OR(C151="Smelter not listed",C151="Smelter not yet identified"),MATCH($B151&amp;$D151,'Smelter Look-up'!$J:$J,0),MATCH($B151&amp;$C151,'Smelter Look-up'!$J:$J,0)))</f>
        <v>253</v>
      </c>
      <c r="X151" s="227">
        <f t="shared" si="21"/>
        <v>0</v>
      </c>
      <c r="AB151" s="228" t="str">
        <f t="shared" si="22"/>
        <v>GoldShandong Tiancheng Biological Gold Industrial Co., Ltd.</v>
      </c>
    </row>
    <row r="152" spans="1:28" s="227" customFormat="1" ht="102">
      <c r="A152" s="181" t="s">
        <v>709</v>
      </c>
      <c r="B152" s="182" t="s">
        <v>1098</v>
      </c>
      <c r="C152" s="186" t="s">
        <v>2114</v>
      </c>
      <c r="D152" s="230"/>
      <c r="E152" s="182" t="s">
        <v>1069</v>
      </c>
      <c r="F152" s="182" t="s">
        <v>709</v>
      </c>
      <c r="G152" s="182" t="s">
        <v>13177</v>
      </c>
      <c r="H152" s="183">
        <v>0</v>
      </c>
      <c r="I152" s="184" t="s">
        <v>1552</v>
      </c>
      <c r="J152" s="184" t="s">
        <v>13532</v>
      </c>
      <c r="K152" s="224"/>
      <c r="L152" s="224"/>
      <c r="M152" s="224"/>
      <c r="N152" s="224"/>
      <c r="O152" s="224"/>
      <c r="P152" s="185"/>
      <c r="Q152" s="225"/>
      <c r="R152" s="182" t="str">
        <f ca="1">IF(ISERROR($V152),"",OFFSET('Smelter Look-up'!$C$4,$V152-4,0)&amp;"")</f>
        <v>Shandong Zhaojin Gold &amp; Silver Refinery Co., Ltd.</v>
      </c>
      <c r="S152" s="181" t="str">
        <f t="shared" ca="1" si="20"/>
        <v>CN</v>
      </c>
      <c r="T152" s="181" t="str">
        <f ca="1">IF(B152="","",IF(ISERROR(MATCH($J152,SorP!$B$1:$B$6226,0)),"",INDIRECT("'SorP'!$A$"&amp;MATCH($S152&amp;$J152,SorP!C:C,0))))</f>
        <v>CN-SD</v>
      </c>
      <c r="U152" s="201"/>
      <c r="V152" s="226">
        <f>IF(C152="",NA(),IF(OR(C152="Smelter not listed",C152="Smelter not yet identified"),MATCH($B152&amp;$D152,'Smelter Look-up'!$J:$J,0),MATCH($B152&amp;$C152,'Smelter Look-up'!$J:$J,0)))</f>
        <v>254</v>
      </c>
      <c r="X152" s="227">
        <f t="shared" si="21"/>
        <v>0</v>
      </c>
      <c r="AB152" s="228" t="str">
        <f t="shared" si="22"/>
        <v>GoldShandong Zhaojin Gold &amp; Silver Refinery Co., Ltd.</v>
      </c>
    </row>
    <row r="153" spans="1:28" s="227" customFormat="1" ht="76.5">
      <c r="A153" s="181" t="s">
        <v>15292</v>
      </c>
      <c r="B153" s="182" t="s">
        <v>1098</v>
      </c>
      <c r="C153" s="186" t="s">
        <v>15291</v>
      </c>
      <c r="D153" s="230"/>
      <c r="E153" s="182" t="s">
        <v>1069</v>
      </c>
      <c r="F153" s="182" t="s">
        <v>15292</v>
      </c>
      <c r="G153" s="182" t="s">
        <v>13177</v>
      </c>
      <c r="H153" s="183">
        <v>0</v>
      </c>
      <c r="I153" s="184" t="s">
        <v>14983</v>
      </c>
      <c r="J153" s="184" t="s">
        <v>13536</v>
      </c>
      <c r="K153" s="224"/>
      <c r="L153" s="224"/>
      <c r="M153" s="224"/>
      <c r="N153" s="224"/>
      <c r="O153" s="224"/>
      <c r="P153" s="185"/>
      <c r="Q153" s="225"/>
      <c r="R153" s="182" t="str">
        <f ca="1">IF(ISERROR($V153),"",OFFSET('Smelter Look-up'!$C$4,$V153-4,0)&amp;"")</f>
        <v>Shenzhen CuiLu Gold Co., Ltd.</v>
      </c>
      <c r="S153" s="181" t="str">
        <f t="shared" ca="1" si="20"/>
        <v>CN</v>
      </c>
      <c r="T153" s="181" t="str">
        <f ca="1">IF(B153="","",IF(ISERROR(MATCH($J153,SorP!$B$1:$B$6226,0)),"",INDIRECT("'SorP'!$A$"&amp;MATCH($S153&amp;$J153,SorP!C:C,0))))</f>
        <v>CN-GD</v>
      </c>
      <c r="U153" s="201"/>
      <c r="V153" s="226">
        <f>IF(C153="",NA(),IF(OR(C153="Smelter not listed",C153="Smelter not yet identified"),MATCH($B153&amp;$D153,'Smelter Look-up'!$J:$J,0),MATCH($B153&amp;$C153,'Smelter Look-up'!$J:$J,0)))</f>
        <v>256</v>
      </c>
      <c r="X153" s="227">
        <f t="shared" si="21"/>
        <v>0</v>
      </c>
      <c r="AB153" s="228" t="str">
        <f t="shared" si="22"/>
        <v>GoldShenzhen CuiLu Gold Co., Ltd.</v>
      </c>
    </row>
    <row r="154" spans="1:28" s="227" customFormat="1" ht="102">
      <c r="A154" s="181" t="s">
        <v>14942</v>
      </c>
      <c r="B154" s="182" t="s">
        <v>1098</v>
      </c>
      <c r="C154" s="186" t="s">
        <v>14941</v>
      </c>
      <c r="D154" s="230"/>
      <c r="E154" s="182" t="s">
        <v>1069</v>
      </c>
      <c r="F154" s="182" t="s">
        <v>14942</v>
      </c>
      <c r="G154" s="182" t="s">
        <v>13177</v>
      </c>
      <c r="H154" s="183">
        <v>0</v>
      </c>
      <c r="I154" s="184" t="s">
        <v>14983</v>
      </c>
      <c r="J154" s="184" t="s">
        <v>13536</v>
      </c>
      <c r="K154" s="224"/>
      <c r="L154" s="224"/>
      <c r="M154" s="224"/>
      <c r="N154" s="224"/>
      <c r="O154" s="224"/>
      <c r="P154" s="185"/>
      <c r="Q154" s="225"/>
      <c r="R154" s="182" t="str">
        <f ca="1">IF(ISERROR($V154),"",OFFSET('Smelter Look-up'!$C$4,$V154-4,0)&amp;"")</f>
        <v>Shenzhen Zhonghenglong Real Industry Co., Ltd.</v>
      </c>
      <c r="S154" s="181" t="str">
        <f t="shared" ca="1" si="20"/>
        <v>CN</v>
      </c>
      <c r="T154" s="181" t="str">
        <f ca="1">IF(B154="","",IF(ISERROR(MATCH($J154,SorP!$B$1:$B$6226,0)),"",INDIRECT("'SorP'!$A$"&amp;MATCH($S154&amp;$J154,SorP!C:C,0))))</f>
        <v>CN-GD</v>
      </c>
      <c r="U154" s="201"/>
      <c r="V154" s="226">
        <f>IF(C154="",NA(),IF(OR(C154="Smelter not listed",C154="Smelter not yet identified"),MATCH($B154&amp;$D154,'Smelter Look-up'!$J:$J,0),MATCH($B154&amp;$C154,'Smelter Look-up'!$J:$J,0)))</f>
        <v>258</v>
      </c>
      <c r="X154" s="227">
        <f t="shared" si="21"/>
        <v>0</v>
      </c>
      <c r="AB154" s="228" t="str">
        <f t="shared" si="22"/>
        <v>GoldShenzhen Zhonghenglong Real Industry Co., Ltd.</v>
      </c>
    </row>
    <row r="155" spans="1:28" s="227" customFormat="1" ht="51">
      <c r="A155" s="181" t="s">
        <v>13773</v>
      </c>
      <c r="B155" s="182" t="s">
        <v>1098</v>
      </c>
      <c r="C155" s="186" t="s">
        <v>13758</v>
      </c>
      <c r="D155" s="230"/>
      <c r="E155" s="182" t="s">
        <v>1075</v>
      </c>
      <c r="F155" s="182" t="s">
        <v>13773</v>
      </c>
      <c r="G155" s="182" t="s">
        <v>13177</v>
      </c>
      <c r="H155" s="183">
        <v>0</v>
      </c>
      <c r="I155" s="184" t="s">
        <v>13781</v>
      </c>
      <c r="J155" s="184" t="s">
        <v>15280</v>
      </c>
      <c r="K155" s="224"/>
      <c r="L155" s="224"/>
      <c r="M155" s="224"/>
      <c r="N155" s="224"/>
      <c r="O155" s="224"/>
      <c r="P155" s="185"/>
      <c r="Q155" s="225"/>
      <c r="R155" s="182" t="str">
        <f ca="1">IF(ISERROR($V155),"",OFFSET('Smelter Look-up'!$C$4,$V155-4,0)&amp;"")</f>
        <v>Shirpur Gold Refinery Ltd.</v>
      </c>
      <c r="S155" s="181" t="str">
        <f t="shared" ca="1" si="20"/>
        <v>IN</v>
      </c>
      <c r="T155" s="181" t="str">
        <f ca="1">IF(B155="","",IF(ISERROR(MATCH($J155,SorP!$B$1:$B$6226,0)),"",INDIRECT("'SorP'!$A$"&amp;MATCH($S155&amp;$J155,SorP!C:C,0))))</f>
        <v>IN-MH</v>
      </c>
      <c r="U155" s="201"/>
      <c r="V155" s="226">
        <f>IF(C155="",NA(),IF(OR(C155="Smelter not listed",C155="Smelter not yet identified"),MATCH($B155&amp;$D155,'Smelter Look-up'!$J:$J,0),MATCH($B155&amp;$C155,'Smelter Look-up'!$J:$J,0)))</f>
        <v>259</v>
      </c>
      <c r="X155" s="227">
        <f t="shared" si="21"/>
        <v>0</v>
      </c>
      <c r="AB155" s="228" t="str">
        <f t="shared" si="22"/>
        <v>GoldShirpur Gold Refinery Ltd.</v>
      </c>
    </row>
    <row r="156" spans="1:28" s="227" customFormat="1" ht="89.25">
      <c r="A156" s="181" t="s">
        <v>1357</v>
      </c>
      <c r="B156" s="182" t="s">
        <v>1098</v>
      </c>
      <c r="C156" s="186" t="s">
        <v>2115</v>
      </c>
      <c r="D156" s="230"/>
      <c r="E156" s="182" t="s">
        <v>1069</v>
      </c>
      <c r="F156" s="182" t="s">
        <v>1357</v>
      </c>
      <c r="G156" s="182" t="s">
        <v>13177</v>
      </c>
      <c r="H156" s="183">
        <v>0</v>
      </c>
      <c r="I156" s="184" t="s">
        <v>1625</v>
      </c>
      <c r="J156" s="184" t="s">
        <v>13538</v>
      </c>
      <c r="K156" s="224"/>
      <c r="L156" s="224"/>
      <c r="M156" s="224"/>
      <c r="N156" s="224"/>
      <c r="O156" s="224"/>
      <c r="P156" s="185"/>
      <c r="Q156" s="225"/>
      <c r="R156" s="182" t="str">
        <f ca="1">IF(ISERROR($V156),"",OFFSET('Smelter Look-up'!$C$4,$V156-4,0)&amp;"")</f>
        <v>Sichuan Tianze Precious Metals Co., Ltd.</v>
      </c>
      <c r="S156" s="181" t="str">
        <f t="shared" ca="1" si="20"/>
        <v>CN</v>
      </c>
      <c r="T156" s="181" t="str">
        <f ca="1">IF(B156="","",IF(ISERROR(MATCH($J156,SorP!$B$1:$B$6226,0)),"",INDIRECT("'SorP'!$A$"&amp;MATCH($S156&amp;$J156,SorP!C:C,0))))</f>
        <v>CN-SC</v>
      </c>
      <c r="U156" s="201"/>
      <c r="V156" s="226">
        <f>IF(C156="",NA(),IF(OR(C156="Smelter not listed",C156="Smelter not yet identified"),MATCH($B156&amp;$D156,'Smelter Look-up'!$J:$J,0),MATCH($B156&amp;$C156,'Smelter Look-up'!$J:$J,0)))</f>
        <v>262</v>
      </c>
      <c r="X156" s="227">
        <f t="shared" si="21"/>
        <v>0</v>
      </c>
      <c r="AB156" s="228" t="str">
        <f t="shared" si="22"/>
        <v>GoldSichuan Tianze Precious Metals Co., Ltd.</v>
      </c>
    </row>
    <row r="157" spans="1:28" s="227" customFormat="1" ht="63.75">
      <c r="A157" s="181" t="s">
        <v>1359</v>
      </c>
      <c r="B157" s="182" t="s">
        <v>1098</v>
      </c>
      <c r="C157" s="186" t="s">
        <v>1358</v>
      </c>
      <c r="D157" s="230"/>
      <c r="E157" s="182" t="s">
        <v>2383</v>
      </c>
      <c r="F157" s="182" t="s">
        <v>1359</v>
      </c>
      <c r="G157" s="182" t="s">
        <v>13177</v>
      </c>
      <c r="H157" s="183">
        <v>0</v>
      </c>
      <c r="I157" s="184" t="s">
        <v>1664</v>
      </c>
      <c r="J157" s="184" t="s">
        <v>1665</v>
      </c>
      <c r="K157" s="224"/>
      <c r="L157" s="224"/>
      <c r="M157" s="224"/>
      <c r="N157" s="224"/>
      <c r="O157" s="224"/>
      <c r="P157" s="185"/>
      <c r="Q157" s="225"/>
      <c r="R157" s="182" t="str">
        <f ca="1">IF(ISERROR($V157),"",OFFSET('Smelter Look-up'!$C$4,$V157-4,0)&amp;"")</f>
        <v>Singway Technology Co., Ltd.</v>
      </c>
      <c r="S157" s="181" t="str">
        <f t="shared" ca="1" si="20"/>
        <v>TW</v>
      </c>
      <c r="T157" s="181" t="str">
        <f ca="1">IF(B157="","",IF(ISERROR(MATCH($J157,SorP!$B$1:$B$6226,0)),"",INDIRECT("'SorP'!$A$"&amp;MATCH($S157&amp;$J157,SorP!C:C,0))))</f>
        <v>TW-TAO</v>
      </c>
      <c r="U157" s="201"/>
      <c r="V157" s="226">
        <f>IF(C157="",NA(),IF(OR(C157="Smelter not listed",C157="Smelter not yet identified"),MATCH($B157&amp;$D157,'Smelter Look-up'!$J:$J,0),MATCH($B157&amp;$C157,'Smelter Look-up'!$J:$J,0)))</f>
        <v>264</v>
      </c>
      <c r="X157" s="227">
        <f t="shared" si="21"/>
        <v>0</v>
      </c>
      <c r="AB157" s="228" t="str">
        <f t="shared" si="22"/>
        <v>GoldSingway Technology Co., Ltd.</v>
      </c>
    </row>
    <row r="158" spans="1:28" s="227" customFormat="1" ht="114.75">
      <c r="A158" s="181" t="s">
        <v>710</v>
      </c>
      <c r="B158" s="182" t="s">
        <v>1098</v>
      </c>
      <c r="C158" s="186" t="s">
        <v>885</v>
      </c>
      <c r="D158" s="230"/>
      <c r="E158" s="182" t="s">
        <v>854</v>
      </c>
      <c r="F158" s="182" t="s">
        <v>710</v>
      </c>
      <c r="G158" s="182" t="s">
        <v>13177</v>
      </c>
      <c r="H158" s="183">
        <v>0</v>
      </c>
      <c r="I158" s="184" t="s">
        <v>1626</v>
      </c>
      <c r="J158" s="184" t="s">
        <v>9906</v>
      </c>
      <c r="K158" s="224"/>
      <c r="L158" s="224"/>
      <c r="M158" s="224"/>
      <c r="N158" s="224"/>
      <c r="O158" s="224"/>
      <c r="P158" s="185"/>
      <c r="Q158" s="225"/>
      <c r="R158" s="182" t="str">
        <f ca="1">IF(ISERROR($V158),"",OFFSET('Smelter Look-up'!$C$4,$V158-4,0)&amp;"")</f>
        <v>SOE Shyolkovsky Factory of Secondary Precious Metals</v>
      </c>
      <c r="S158" s="181" t="str">
        <f t="shared" ca="1" si="20"/>
        <v>RU</v>
      </c>
      <c r="T158" s="181" t="str">
        <f ca="1">IF(B158="","",IF(ISERROR(MATCH($J158,SorP!$B$1:$B$6226,0)),"",INDIRECT("'SorP'!$A$"&amp;MATCH($S158&amp;$J158,SorP!C:C,0))))</f>
        <v>RU-MOS</v>
      </c>
      <c r="U158" s="201"/>
      <c r="V158" s="226">
        <f>IF(C158="",NA(),IF(OR(C158="Smelter not listed",C158="Smelter not yet identified"),MATCH($B158&amp;$D158,'Smelter Look-up'!$J:$J,0),MATCH($B158&amp;$C158,'Smelter Look-up'!$J:$J,0)))</f>
        <v>266</v>
      </c>
      <c r="X158" s="227">
        <f t="shared" si="21"/>
        <v>0</v>
      </c>
      <c r="AB158" s="228" t="str">
        <f t="shared" si="22"/>
        <v>GoldSOE Shyolkovsky Factory of Secondary Precious Metals</v>
      </c>
    </row>
    <row r="159" spans="1:28" s="227" customFormat="1" ht="102">
      <c r="A159" s="181" t="s">
        <v>711</v>
      </c>
      <c r="B159" s="182" t="s">
        <v>1098</v>
      </c>
      <c r="C159" s="186" t="s">
        <v>886</v>
      </c>
      <c r="D159" s="230"/>
      <c r="E159" s="182" t="s">
        <v>2383</v>
      </c>
      <c r="F159" s="182" t="s">
        <v>711</v>
      </c>
      <c r="G159" s="182" t="s">
        <v>13177</v>
      </c>
      <c r="H159" s="183">
        <v>0</v>
      </c>
      <c r="I159" s="184" t="s">
        <v>1627</v>
      </c>
      <c r="J159" s="184" t="s">
        <v>11458</v>
      </c>
      <c r="K159" s="224"/>
      <c r="L159" s="224"/>
      <c r="M159" s="224"/>
      <c r="N159" s="224"/>
      <c r="O159" s="224"/>
      <c r="P159" s="185"/>
      <c r="Q159" s="225"/>
      <c r="R159" s="182" t="str">
        <f ca="1">IF(ISERROR($V159),"",OFFSET('Smelter Look-up'!$C$4,$V159-4,0)&amp;"")</f>
        <v>Solar Applied Materials Technology Corp.</v>
      </c>
      <c r="S159" s="181" t="str">
        <f t="shared" ca="1" si="20"/>
        <v>TW</v>
      </c>
      <c r="T159" s="181" t="str">
        <f ca="1">IF(B159="","",IF(ISERROR(MATCH($J159,SorP!$B$1:$B$6226,0)),"",INDIRECT("'SorP'!$A$"&amp;MATCH($S159&amp;$J159,SorP!C:C,0))))</f>
        <v>TW-TNN</v>
      </c>
      <c r="U159" s="201"/>
      <c r="V159" s="226">
        <f>IF(C159="",NA(),IF(OR(C159="Smelter not listed",C159="Smelter not yet identified"),MATCH($B159&amp;$D159,'Smelter Look-up'!$J:$J,0),MATCH($B159&amp;$C159,'Smelter Look-up'!$J:$J,0)))</f>
        <v>267</v>
      </c>
      <c r="X159" s="227">
        <f t="shared" si="21"/>
        <v>0</v>
      </c>
      <c r="AB159" s="228" t="str">
        <f t="shared" si="22"/>
        <v>GoldSolar Applied Materials Technology Corp.</v>
      </c>
    </row>
    <row r="160" spans="1:28" s="227" customFormat="1" ht="38.25">
      <c r="A160" s="181" t="s">
        <v>13708</v>
      </c>
      <c r="B160" s="182" t="s">
        <v>1098</v>
      </c>
      <c r="C160" s="186" t="s">
        <v>13707</v>
      </c>
      <c r="D160" s="230"/>
      <c r="E160" s="182" t="s">
        <v>1075</v>
      </c>
      <c r="F160" s="182" t="s">
        <v>13708</v>
      </c>
      <c r="G160" s="182" t="s">
        <v>13177</v>
      </c>
      <c r="H160" s="183">
        <v>0</v>
      </c>
      <c r="I160" s="184" t="s">
        <v>14984</v>
      </c>
      <c r="J160" s="184" t="s">
        <v>15380</v>
      </c>
      <c r="K160" s="224"/>
      <c r="L160" s="224"/>
      <c r="M160" s="224"/>
      <c r="N160" s="224"/>
      <c r="O160" s="224"/>
      <c r="P160" s="185"/>
      <c r="Q160" s="225"/>
      <c r="R160" s="182" t="str">
        <f ca="1">IF(ISERROR($V160),"",OFFSET('Smelter Look-up'!$C$4,$V160-4,0)&amp;"")</f>
        <v>Sovereign Metals</v>
      </c>
      <c r="S160" s="181" t="str">
        <f t="shared" ca="1" si="20"/>
        <v>IN</v>
      </c>
      <c r="T160" s="181" t="str">
        <f ca="1">IF(B160="","",IF(ISERROR(MATCH($J160,SorP!$B$1:$B$6226,0)),"",INDIRECT("'SorP'!$A$"&amp;MATCH($S160&amp;$J160,SorP!C:C,0))))</f>
        <v>IN-GJ</v>
      </c>
      <c r="U160" s="201"/>
      <c r="V160" s="226">
        <f>IF(C160="",NA(),IF(OR(C160="Smelter not listed",C160="Smelter not yet identified"),MATCH($B160&amp;$D160,'Smelter Look-up'!$J:$J,0),MATCH($B160&amp;$C160,'Smelter Look-up'!$J:$J,0)))</f>
        <v>270</v>
      </c>
      <c r="X160" s="227">
        <f t="shared" si="21"/>
        <v>0</v>
      </c>
      <c r="AB160" s="228" t="str">
        <f t="shared" si="22"/>
        <v>GoldSovereign Metals</v>
      </c>
    </row>
    <row r="161" spans="1:28" s="227" customFormat="1" ht="165.75">
      <c r="A161" s="181" t="s">
        <v>2472</v>
      </c>
      <c r="B161" s="182" t="s">
        <v>1098</v>
      </c>
      <c r="C161" s="186" t="s">
        <v>2471</v>
      </c>
      <c r="D161" s="230"/>
      <c r="E161" s="182" t="s">
        <v>1081</v>
      </c>
      <c r="F161" s="182" t="s">
        <v>2472</v>
      </c>
      <c r="G161" s="182" t="s">
        <v>13177</v>
      </c>
      <c r="H161" s="183">
        <v>0</v>
      </c>
      <c r="I161" s="184" t="s">
        <v>2473</v>
      </c>
      <c r="J161" s="184" t="s">
        <v>2473</v>
      </c>
      <c r="K161" s="224"/>
      <c r="L161" s="224"/>
      <c r="M161" s="224"/>
      <c r="N161" s="224"/>
      <c r="O161" s="224"/>
      <c r="P161" s="185"/>
      <c r="Q161" s="225"/>
      <c r="R161" s="182" t="str">
        <f ca="1">IF(ISERROR($V161),"",OFFSET('Smelter Look-up'!$C$4,$V161-4,0)&amp;"")</f>
        <v>State Research Institute Center for Physical Sciences and Technology</v>
      </c>
      <c r="S161" s="181" t="str">
        <f t="shared" ca="1" si="20"/>
        <v>LT</v>
      </c>
      <c r="T161" s="181" t="str">
        <f ca="1">IF(B161="","",IF(ISERROR(MATCH($J161,SorP!$B$1:$B$6226,0)),"",INDIRECT("'SorP'!$A$"&amp;MATCH($S161&amp;$J161,SorP!C:C,0))))</f>
        <v>LT-58</v>
      </c>
      <c r="U161" s="201"/>
      <c r="V161" s="226">
        <f>IF(C161="",NA(),IF(OR(C161="Smelter not listed",C161="Smelter not yet identified"),MATCH($B161&amp;$D161,'Smelter Look-up'!$J:$J,0),MATCH($B161&amp;$C161,'Smelter Look-up'!$J:$J,0)))</f>
        <v>271</v>
      </c>
      <c r="X161" s="227">
        <f t="shared" si="21"/>
        <v>0</v>
      </c>
      <c r="AB161" s="228" t="str">
        <f t="shared" si="22"/>
        <v>GoldState Research Institute Center for Physical Sciences and Technology</v>
      </c>
    </row>
    <row r="162" spans="1:28" s="227" customFormat="1" ht="38.25">
      <c r="A162" s="181" t="s">
        <v>1674</v>
      </c>
      <c r="B162" s="182" t="s">
        <v>1098</v>
      </c>
      <c r="C162" s="186" t="s">
        <v>1673</v>
      </c>
      <c r="D162" s="230"/>
      <c r="E162" s="182" t="s">
        <v>856</v>
      </c>
      <c r="F162" s="182" t="s">
        <v>1674</v>
      </c>
      <c r="G162" s="182" t="s">
        <v>13177</v>
      </c>
      <c r="H162" s="183">
        <v>0</v>
      </c>
      <c r="I162" s="184" t="s">
        <v>1675</v>
      </c>
      <c r="J162" s="184" t="s">
        <v>1675</v>
      </c>
      <c r="K162" s="224"/>
      <c r="L162" s="224"/>
      <c r="M162" s="224"/>
      <c r="N162" s="224"/>
      <c r="O162" s="224"/>
      <c r="P162" s="185"/>
      <c r="Q162" s="225"/>
      <c r="R162" s="182" t="str">
        <f ca="1">IF(ISERROR($V162),"",OFFSET('Smelter Look-up'!$C$4,$V162-4,0)&amp;"")</f>
        <v>Sudan Gold Refinery</v>
      </c>
      <c r="S162" s="181" t="str">
        <f t="shared" ca="1" si="20"/>
        <v>SD</v>
      </c>
      <c r="T162" s="181" t="str">
        <f ca="1">IF(B162="","",IF(ISERROR(MATCH($J162,SorP!$B$1:$B$6226,0)),"",INDIRECT("'SorP'!$A$"&amp;MATCH($S162&amp;$J162,SorP!C:C,0))))</f>
        <v>SD-KH</v>
      </c>
      <c r="U162" s="201"/>
      <c r="V162" s="226">
        <f>IF(C162="",NA(),IF(OR(C162="Smelter not listed",C162="Smelter not yet identified"),MATCH($B162&amp;$D162,'Smelter Look-up'!$J:$J,0),MATCH($B162&amp;$C162,'Smelter Look-up'!$J:$J,0)))</f>
        <v>272</v>
      </c>
      <c r="X162" s="227">
        <f t="shared" si="21"/>
        <v>0</v>
      </c>
      <c r="AB162" s="228" t="str">
        <f t="shared" si="22"/>
        <v>GoldSudan Gold Refinery</v>
      </c>
    </row>
    <row r="163" spans="1:28" s="227" customFormat="1" ht="76.5">
      <c r="A163" s="181" t="s">
        <v>712</v>
      </c>
      <c r="B163" s="182" t="s">
        <v>1098</v>
      </c>
      <c r="C163" s="186" t="s">
        <v>54</v>
      </c>
      <c r="D163" s="230"/>
      <c r="E163" s="182" t="s">
        <v>1077</v>
      </c>
      <c r="F163" s="182" t="s">
        <v>712</v>
      </c>
      <c r="G163" s="182" t="s">
        <v>13177</v>
      </c>
      <c r="H163" s="183">
        <v>0</v>
      </c>
      <c r="I163" s="184" t="s">
        <v>1628</v>
      </c>
      <c r="J163" s="184" t="s">
        <v>2165</v>
      </c>
      <c r="K163" s="224"/>
      <c r="L163" s="224"/>
      <c r="M163" s="224"/>
      <c r="N163" s="224"/>
      <c r="O163" s="224"/>
      <c r="P163" s="185"/>
      <c r="Q163" s="225"/>
      <c r="R163" s="182" t="str">
        <f ca="1">IF(ISERROR($V163),"",OFFSET('Smelter Look-up'!$C$4,$V163-4,0)&amp;"")</f>
        <v>Sumitomo Metal Mining Co., Ltd.</v>
      </c>
      <c r="S163" s="181" t="str">
        <f t="shared" ca="1" si="20"/>
        <v>JP</v>
      </c>
      <c r="T163" s="181" t="str">
        <f ca="1">IF(B163="","",IF(ISERROR(MATCH($J163,SorP!$B$1:$B$6226,0)),"",INDIRECT("'SorP'!$A$"&amp;MATCH($S163&amp;$J163,SorP!C:C,0))))</f>
        <v>JP-38</v>
      </c>
      <c r="U163" s="201"/>
      <c r="V163" s="226">
        <f>IF(C163="",NA(),IF(OR(C163="Smelter not listed",C163="Smelter not yet identified"),MATCH($B163&amp;$D163,'Smelter Look-up'!$J:$J,0),MATCH($B163&amp;$C163,'Smelter Look-up'!$J:$J,0)))</f>
        <v>274</v>
      </c>
      <c r="X163" s="227">
        <f t="shared" si="21"/>
        <v>0</v>
      </c>
      <c r="AB163" s="228" t="str">
        <f t="shared" si="22"/>
        <v>GoldSumitomo Metal Mining Co., Ltd.</v>
      </c>
    </row>
    <row r="164" spans="1:28" s="227" customFormat="1" ht="63.75">
      <c r="A164" s="181" t="s">
        <v>2404</v>
      </c>
      <c r="B164" s="182" t="s">
        <v>1098</v>
      </c>
      <c r="C164" s="186" t="s">
        <v>12872</v>
      </c>
      <c r="D164" s="230"/>
      <c r="E164" s="182" t="s">
        <v>1080</v>
      </c>
      <c r="F164" s="182" t="s">
        <v>2404</v>
      </c>
      <c r="G164" s="182" t="s">
        <v>13177</v>
      </c>
      <c r="H164" s="183">
        <v>0</v>
      </c>
      <c r="I164" s="184" t="s">
        <v>12885</v>
      </c>
      <c r="J164" s="184" t="s">
        <v>12821</v>
      </c>
      <c r="K164" s="224"/>
      <c r="L164" s="224"/>
      <c r="M164" s="224"/>
      <c r="N164" s="224"/>
      <c r="O164" s="224"/>
      <c r="P164" s="185"/>
      <c r="Q164" s="225"/>
      <c r="R164" s="182" t="str">
        <f ca="1">IF(ISERROR($V164),"",OFFSET('Smelter Look-up'!$C$4,$V164-4,0)&amp;"")</f>
        <v>SungEel HiMetal Co., Ltd.</v>
      </c>
      <c r="S164" s="181" t="str">
        <f t="shared" ca="1" si="20"/>
        <v>KR</v>
      </c>
      <c r="T164" s="181" t="str">
        <f ca="1">IF(B164="","",IF(ISERROR(MATCH($J164,SorP!$B$1:$B$6226,0)),"",INDIRECT("'SorP'!$A$"&amp;MATCH($S164&amp;$J164,SorP!C:C,0))))</f>
        <v>KR-45</v>
      </c>
      <c r="U164" s="201"/>
      <c r="V164" s="226">
        <f>IF(C164="",NA(),IF(OR(C164="Smelter not listed",C164="Smelter not yet identified"),MATCH($B164&amp;$D164,'Smelter Look-up'!$J:$J,0),MATCH($B164&amp;$C164,'Smelter Look-up'!$J:$J,0)))</f>
        <v>275</v>
      </c>
      <c r="X164" s="227">
        <f t="shared" si="21"/>
        <v>0</v>
      </c>
      <c r="AB164" s="228" t="str">
        <f t="shared" si="22"/>
        <v>GoldSungEel HiMetal Co., Ltd.</v>
      </c>
    </row>
    <row r="165" spans="1:28" s="227" customFormat="1" ht="76.5">
      <c r="A165" s="181" t="s">
        <v>15294</v>
      </c>
      <c r="B165" s="182" t="s">
        <v>1098</v>
      </c>
      <c r="C165" s="186" t="s">
        <v>15293</v>
      </c>
      <c r="D165" s="230"/>
      <c r="E165" s="182" t="s">
        <v>2383</v>
      </c>
      <c r="F165" s="182" t="s">
        <v>15294</v>
      </c>
      <c r="G165" s="182" t="s">
        <v>13177</v>
      </c>
      <c r="H165" s="183">
        <v>0</v>
      </c>
      <c r="I165" s="184" t="s">
        <v>1665</v>
      </c>
      <c r="J165" s="184" t="s">
        <v>1665</v>
      </c>
      <c r="K165" s="224"/>
      <c r="L165" s="224"/>
      <c r="M165" s="224"/>
      <c r="N165" s="224"/>
      <c r="O165" s="224"/>
      <c r="P165" s="185"/>
      <c r="Q165" s="225"/>
      <c r="R165" s="182" t="str">
        <f ca="1">IF(ISERROR($V165),"",OFFSET('Smelter Look-up'!$C$4,$V165-4,0)&amp;"")</f>
        <v>Super Dragon Technology Co., Ltd.</v>
      </c>
      <c r="S165" s="181" t="str">
        <f t="shared" ca="1" si="20"/>
        <v>TW</v>
      </c>
      <c r="T165" s="181" t="str">
        <f ca="1">IF(B165="","",IF(ISERROR(MATCH($J165,SorP!$B$1:$B$6226,0)),"",INDIRECT("'SorP'!$A$"&amp;MATCH($S165&amp;$J165,SorP!C:C,0))))</f>
        <v>TW-TAO</v>
      </c>
      <c r="U165" s="201"/>
      <c r="V165" s="226">
        <f>IF(C165="",NA(),IF(OR(C165="Smelter not listed",C165="Smelter not yet identified"),MATCH($B165&amp;$D165,'Smelter Look-up'!$J:$J,0),MATCH($B165&amp;$C165,'Smelter Look-up'!$J:$J,0)))</f>
        <v>277</v>
      </c>
      <c r="X165" s="227">
        <f t="shared" si="21"/>
        <v>0</v>
      </c>
      <c r="AB165" s="228" t="str">
        <f t="shared" si="22"/>
        <v>GoldSuper Dragon Technology Co., Ltd.</v>
      </c>
    </row>
    <row r="166" spans="1:28" s="227" customFormat="1" ht="25.5">
      <c r="A166" s="181" t="s">
        <v>1676</v>
      </c>
      <c r="B166" s="182" t="s">
        <v>1098</v>
      </c>
      <c r="C166" s="186" t="s">
        <v>2168</v>
      </c>
      <c r="D166" s="230"/>
      <c r="E166" s="182" t="s">
        <v>1076</v>
      </c>
      <c r="F166" s="182" t="s">
        <v>1676</v>
      </c>
      <c r="G166" s="182" t="s">
        <v>13177</v>
      </c>
      <c r="H166" s="183">
        <v>0</v>
      </c>
      <c r="I166" s="184" t="s">
        <v>1677</v>
      </c>
      <c r="J166" s="184" t="s">
        <v>6417</v>
      </c>
      <c r="K166" s="224"/>
      <c r="L166" s="224"/>
      <c r="M166" s="224"/>
      <c r="N166" s="224"/>
      <c r="O166" s="224"/>
      <c r="P166" s="185"/>
      <c r="Q166" s="225"/>
      <c r="R166" s="182" t="str">
        <f ca="1">IF(ISERROR($V166),"",OFFSET('Smelter Look-up'!$C$4,$V166-4,0)&amp;"")</f>
        <v>T.C.A S.p.A</v>
      </c>
      <c r="S166" s="181" t="str">
        <f t="shared" ref="S166:S196" ca="1" si="23">IF(B166="","",IF(ISERROR(MATCH($E166,CL,0)),"Unknown",INDIRECT("'C'!$A$"&amp;MATCH($E166,CL,0)+1)))</f>
        <v>IT</v>
      </c>
      <c r="T166" s="181" t="str">
        <f ca="1">IF(B166="","",IF(ISERROR(MATCH($J166,SorP!$B$1:$B$6226,0)),"",INDIRECT("'SorP'!$A$"&amp;MATCH($S166&amp;$J166,SorP!C:C,0))))</f>
        <v>IT-52</v>
      </c>
      <c r="U166" s="201"/>
      <c r="V166" s="226">
        <f>IF(C166="",NA(),IF(OR(C166="Smelter not listed",C166="Smelter not yet identified"),MATCH($B166&amp;$D166,'Smelter Look-up'!$J:$J,0),MATCH($B166&amp;$C166,'Smelter Look-up'!$J:$J,0)))</f>
        <v>278</v>
      </c>
      <c r="X166" s="227">
        <f t="shared" ref="X166:X196" si="24">IF(AND(C166="Smelter not listed",OR(LEN(D166)=0,LEN(E166)=0)),1,0)</f>
        <v>0</v>
      </c>
      <c r="AB166" s="228" t="str">
        <f t="shared" ref="AB166:AB196" si="25">B166&amp;C166</f>
        <v>GoldT.C.A S.p.A</v>
      </c>
    </row>
    <row r="167" spans="1:28" s="227" customFormat="1" ht="63.75">
      <c r="A167" s="181" t="s">
        <v>713</v>
      </c>
      <c r="B167" s="182" t="s">
        <v>1098</v>
      </c>
      <c r="C167" s="186" t="s">
        <v>1199</v>
      </c>
      <c r="D167" s="230"/>
      <c r="E167" s="182" t="s">
        <v>1077</v>
      </c>
      <c r="F167" s="182" t="s">
        <v>713</v>
      </c>
      <c r="G167" s="182" t="s">
        <v>13177</v>
      </c>
      <c r="H167" s="183">
        <v>0</v>
      </c>
      <c r="I167" s="184" t="s">
        <v>1629</v>
      </c>
      <c r="J167" s="184" t="s">
        <v>1630</v>
      </c>
      <c r="K167" s="224"/>
      <c r="L167" s="224"/>
      <c r="M167" s="224"/>
      <c r="N167" s="224"/>
      <c r="O167" s="224"/>
      <c r="P167" s="185"/>
      <c r="Q167" s="225"/>
      <c r="R167" s="182" t="str">
        <f ca="1">IF(ISERROR($V167),"",OFFSET('Smelter Look-up'!$C$4,$V167-4,0)&amp;"")</f>
        <v>Tanaka Kikinzoku Kogyo K.K.</v>
      </c>
      <c r="S167" s="181" t="str">
        <f t="shared" ca="1" si="23"/>
        <v>JP</v>
      </c>
      <c r="T167" s="181" t="str">
        <f ca="1">IF(B167="","",IF(ISERROR(MATCH($J167,SorP!$B$1:$B$6226,0)),"",INDIRECT("'SorP'!$A$"&amp;MATCH($S167&amp;$J167,SorP!C:C,0))))</f>
        <v>JP-14</v>
      </c>
      <c r="U167" s="201"/>
      <c r="V167" s="226">
        <f>IF(C167="",NA(),IF(OR(C167="Smelter not listed",C167="Smelter not yet identified"),MATCH($B167&amp;$D167,'Smelter Look-up'!$J:$J,0),MATCH($B167&amp;$C167,'Smelter Look-up'!$J:$J,0)))</f>
        <v>287</v>
      </c>
      <c r="X167" s="227">
        <f t="shared" si="24"/>
        <v>0</v>
      </c>
      <c r="AB167" s="228" t="str">
        <f t="shared" si="25"/>
        <v>GoldTanaka Kikinzoku Kogyo K.K.</v>
      </c>
    </row>
    <row r="168" spans="1:28" s="227" customFormat="1" ht="63.75">
      <c r="A168" s="181" t="s">
        <v>716</v>
      </c>
      <c r="B168" s="182" t="s">
        <v>1098</v>
      </c>
      <c r="C168" s="186" t="s">
        <v>2117</v>
      </c>
      <c r="D168" s="230"/>
      <c r="E168" s="182" t="s">
        <v>1077</v>
      </c>
      <c r="F168" s="182" t="s">
        <v>716</v>
      </c>
      <c r="G168" s="182" t="s">
        <v>13177</v>
      </c>
      <c r="H168" s="183">
        <v>0</v>
      </c>
      <c r="I168" s="184" t="s">
        <v>1635</v>
      </c>
      <c r="J168" s="184" t="s">
        <v>1547</v>
      </c>
      <c r="K168" s="224"/>
      <c r="L168" s="224"/>
      <c r="M168" s="224"/>
      <c r="N168" s="224"/>
      <c r="O168" s="224"/>
      <c r="P168" s="185"/>
      <c r="Q168" s="225"/>
      <c r="R168" s="182" t="str">
        <f ca="1">IF(ISERROR($V168),"",OFFSET('Smelter Look-up'!$C$4,$V168-4,0)&amp;"")</f>
        <v>Tokuriki Honten Co., Ltd.</v>
      </c>
      <c r="S168" s="181" t="str">
        <f t="shared" ca="1" si="23"/>
        <v>JP</v>
      </c>
      <c r="T168" s="181" t="str">
        <f ca="1">IF(B168="","",IF(ISERROR(MATCH($J168,SorP!$B$1:$B$6226,0)),"",INDIRECT("'SorP'!$A$"&amp;MATCH($S168&amp;$J168,SorP!C:C,0))))</f>
        <v>JP-11</v>
      </c>
      <c r="U168" s="201"/>
      <c r="V168" s="226">
        <f>IF(C168="",NA(),IF(OR(C168="Smelter not listed",C168="Smelter not yet identified"),MATCH($B168&amp;$D168,'Smelter Look-up'!$J:$J,0),MATCH($B168&amp;$C168,'Smelter Look-up'!$J:$J,0)))</f>
        <v>293</v>
      </c>
      <c r="X168" s="227">
        <f t="shared" si="24"/>
        <v>0</v>
      </c>
      <c r="AB168" s="228" t="str">
        <f t="shared" si="25"/>
        <v>GoldTokuriki Honten Co., Ltd.</v>
      </c>
    </row>
    <row r="169" spans="1:28" s="227" customFormat="1" ht="102">
      <c r="A169" s="181" t="s">
        <v>717</v>
      </c>
      <c r="B169" s="182" t="s">
        <v>1098</v>
      </c>
      <c r="C169" s="186" t="s">
        <v>2150</v>
      </c>
      <c r="D169" s="230"/>
      <c r="E169" s="182" t="s">
        <v>1069</v>
      </c>
      <c r="F169" s="182" t="s">
        <v>717</v>
      </c>
      <c r="G169" s="182" t="s">
        <v>13177</v>
      </c>
      <c r="H169" s="183">
        <v>0</v>
      </c>
      <c r="I169" s="184" t="s">
        <v>1636</v>
      </c>
      <c r="J169" s="184" t="s">
        <v>13529</v>
      </c>
      <c r="K169" s="224"/>
      <c r="L169" s="224"/>
      <c r="M169" s="224"/>
      <c r="N169" s="224"/>
      <c r="O169" s="224"/>
      <c r="P169" s="185"/>
      <c r="Q169" s="225"/>
      <c r="R169" s="182" t="str">
        <f ca="1">IF(ISERROR($V169),"",OFFSET('Smelter Look-up'!$C$4,$V169-4,0)&amp;"")</f>
        <v>Tongling Nonferrous Metals Group Co., Ltd.</v>
      </c>
      <c r="S169" s="181" t="str">
        <f t="shared" ca="1" si="23"/>
        <v>CN</v>
      </c>
      <c r="T169" s="181" t="str">
        <f ca="1">IF(B169="","",IF(ISERROR(MATCH($J169,SorP!$B$1:$B$6226,0)),"",INDIRECT("'SorP'!$A$"&amp;MATCH($S169&amp;$J169,SorP!C:C,0))))</f>
        <v>CN-AH</v>
      </c>
      <c r="U169" s="201"/>
      <c r="V169" s="226">
        <f>IF(C169="",NA(),IF(OR(C169="Smelter not listed",C169="Smelter not yet identified"),MATCH($B169&amp;$D169,'Smelter Look-up'!$J:$J,0),MATCH($B169&amp;$C169,'Smelter Look-up'!$J:$J,0)))</f>
        <v>294</v>
      </c>
      <c r="X169" s="227">
        <f t="shared" si="24"/>
        <v>0</v>
      </c>
      <c r="AB169" s="228" t="str">
        <f t="shared" si="25"/>
        <v>GoldTongling Nonferrous Metals Group Co., Ltd.</v>
      </c>
    </row>
    <row r="170" spans="1:28" s="227" customFormat="1" ht="51">
      <c r="A170" s="181" t="s">
        <v>2280</v>
      </c>
      <c r="B170" s="182" t="s">
        <v>1098</v>
      </c>
      <c r="C170" s="186" t="s">
        <v>2279</v>
      </c>
      <c r="D170" s="230"/>
      <c r="E170" s="182" t="s">
        <v>1078</v>
      </c>
      <c r="F170" s="182" t="s">
        <v>2280</v>
      </c>
      <c r="G170" s="182" t="s">
        <v>13177</v>
      </c>
      <c r="H170" s="183">
        <v>0</v>
      </c>
      <c r="I170" s="184" t="s">
        <v>2281</v>
      </c>
      <c r="J170" s="184" t="s">
        <v>2282</v>
      </c>
      <c r="K170" s="224"/>
      <c r="L170" s="224"/>
      <c r="M170" s="224"/>
      <c r="N170" s="224"/>
      <c r="O170" s="224"/>
      <c r="P170" s="185"/>
      <c r="Q170" s="225"/>
      <c r="R170" s="182" t="str">
        <f ca="1">IF(ISERROR($V170),"",OFFSET('Smelter Look-up'!$C$4,$V170-4,0)&amp;"")</f>
        <v>TOO Tau-Ken-Altyn</v>
      </c>
      <c r="S170" s="181" t="str">
        <f t="shared" ca="1" si="23"/>
        <v>KZ</v>
      </c>
      <c r="T170" s="181" t="str">
        <f ca="1">IF(B170="","",IF(ISERROR(MATCH($J170,SorP!$B$1:$B$6226,0)),"",INDIRECT("'SorP'!$A$"&amp;MATCH($S170&amp;$J170,SorP!C:C,0))))</f>
        <v>KZ-ALA</v>
      </c>
      <c r="U170" s="201"/>
      <c r="V170" s="226">
        <f>IF(C170="",NA(),IF(OR(C170="Smelter not listed",C170="Smelter not yet identified"),MATCH($B170&amp;$D170,'Smelter Look-up'!$J:$J,0),MATCH($B170&amp;$C170,'Smelter Look-up'!$J:$J,0)))</f>
        <v>297</v>
      </c>
      <c r="X170" s="227">
        <f t="shared" si="24"/>
        <v>0</v>
      </c>
      <c r="AB170" s="228" t="str">
        <f t="shared" si="25"/>
        <v>GoldTOO Tau-Ken-Altyn</v>
      </c>
    </row>
    <row r="171" spans="1:28" s="227" customFormat="1" ht="25.5">
      <c r="A171" s="181" t="s">
        <v>718</v>
      </c>
      <c r="B171" s="182" t="s">
        <v>1098</v>
      </c>
      <c r="C171" s="186" t="s">
        <v>593</v>
      </c>
      <c r="D171" s="230"/>
      <c r="E171" s="182" t="s">
        <v>1080</v>
      </c>
      <c r="F171" s="182" t="s">
        <v>718</v>
      </c>
      <c r="G171" s="182" t="s">
        <v>13177</v>
      </c>
      <c r="H171" s="183">
        <v>0</v>
      </c>
      <c r="I171" s="184" t="s">
        <v>1639</v>
      </c>
      <c r="J171" s="184" t="s">
        <v>12816</v>
      </c>
      <c r="K171" s="224"/>
      <c r="L171" s="224"/>
      <c r="M171" s="224"/>
      <c r="N171" s="224"/>
      <c r="O171" s="224"/>
      <c r="P171" s="185"/>
      <c r="Q171" s="225"/>
      <c r="R171" s="182" t="str">
        <f ca="1">IF(ISERROR($V171),"",OFFSET('Smelter Look-up'!$C$4,$V171-4,0)&amp;"")</f>
        <v>Torecom</v>
      </c>
      <c r="S171" s="181" t="str">
        <f t="shared" ca="1" si="23"/>
        <v>KR</v>
      </c>
      <c r="T171" s="181" t="str">
        <f ca="1">IF(B171="","",IF(ISERROR(MATCH($J171,SorP!$B$1:$B$6226,0)),"",INDIRECT("'SorP'!$A$"&amp;MATCH($S171&amp;$J171,SorP!C:C,0))))</f>
        <v>KR-44</v>
      </c>
      <c r="U171" s="201"/>
      <c r="V171" s="226">
        <f>IF(C171="",NA(),IF(OR(C171="Smelter not listed",C171="Smelter not yet identified"),MATCH($B171&amp;$D171,'Smelter Look-up'!$J:$J,0),MATCH($B171&amp;$C171,'Smelter Look-up'!$J:$J,0)))</f>
        <v>298</v>
      </c>
      <c r="X171" s="227">
        <f t="shared" si="24"/>
        <v>0</v>
      </c>
      <c r="AB171" s="228" t="str">
        <f t="shared" si="25"/>
        <v>GoldTorecom</v>
      </c>
    </row>
    <row r="172" spans="1:28" s="227" customFormat="1" ht="63.75">
      <c r="A172" s="181" t="s">
        <v>139</v>
      </c>
      <c r="B172" s="182" t="s">
        <v>1098</v>
      </c>
      <c r="C172" s="186" t="s">
        <v>138</v>
      </c>
      <c r="D172" s="230"/>
      <c r="E172" s="182" t="s">
        <v>859</v>
      </c>
      <c r="F172" s="182" t="s">
        <v>139</v>
      </c>
      <c r="G172" s="182" t="s">
        <v>13177</v>
      </c>
      <c r="H172" s="183">
        <v>0</v>
      </c>
      <c r="I172" s="184" t="s">
        <v>12354</v>
      </c>
      <c r="J172" s="184" t="s">
        <v>11002</v>
      </c>
      <c r="K172" s="224"/>
      <c r="L172" s="224"/>
      <c r="M172" s="224"/>
      <c r="N172" s="224"/>
      <c r="O172" s="224"/>
      <c r="P172" s="185"/>
      <c r="Q172" s="225"/>
      <c r="R172" s="182" t="str">
        <f ca="1">IF(ISERROR($V172),"",OFFSET('Smelter Look-up'!$C$4,$V172-4,0)&amp;"")</f>
        <v>Umicore Precious Metals Thailand</v>
      </c>
      <c r="S172" s="181" t="str">
        <f t="shared" ca="1" si="23"/>
        <v>TH</v>
      </c>
      <c r="T172" s="181" t="str">
        <f ca="1">IF(B172="","",IF(ISERROR(MATCH($J172,SorP!$B$1:$B$6226,0)),"",INDIRECT("'SorP'!$A$"&amp;MATCH($S172&amp;$J172,SorP!C:C,0))))</f>
        <v>TH-10</v>
      </c>
      <c r="U172" s="201"/>
      <c r="V172" s="226">
        <f>IF(C172="",NA(),IF(OR(C172="Smelter not listed",C172="Smelter not yet identified"),MATCH($B172&amp;$D172,'Smelter Look-up'!$J:$J,0),MATCH($B172&amp;$C172,'Smelter Look-up'!$J:$J,0)))</f>
        <v>301</v>
      </c>
      <c r="X172" s="227">
        <f t="shared" si="24"/>
        <v>0</v>
      </c>
      <c r="AB172" s="228" t="str">
        <f t="shared" si="25"/>
        <v>GoldUmicore Precious Metals Thailand</v>
      </c>
    </row>
    <row r="173" spans="1:28" s="227" customFormat="1" ht="102">
      <c r="A173" s="181" t="s">
        <v>719</v>
      </c>
      <c r="B173" s="182" t="s">
        <v>1098</v>
      </c>
      <c r="C173" s="186" t="s">
        <v>2283</v>
      </c>
      <c r="D173" s="230"/>
      <c r="E173" s="182" t="s">
        <v>1064</v>
      </c>
      <c r="F173" s="182" t="s">
        <v>719</v>
      </c>
      <c r="G173" s="182" t="s">
        <v>13177</v>
      </c>
      <c r="H173" s="183">
        <v>0</v>
      </c>
      <c r="I173" s="184" t="s">
        <v>1641</v>
      </c>
      <c r="J173" s="184" t="s">
        <v>3104</v>
      </c>
      <c r="K173" s="224"/>
      <c r="L173" s="224"/>
      <c r="M173" s="224"/>
      <c r="N173" s="224"/>
      <c r="O173" s="224"/>
      <c r="P173" s="185"/>
      <c r="Q173" s="225"/>
      <c r="R173" s="182" t="str">
        <f ca="1">IF(ISERROR($V173),"",OFFSET('Smelter Look-up'!$C$4,$V173-4,0)&amp;"")</f>
        <v>Umicore S.A. Business Unit Precious Metals Refining</v>
      </c>
      <c r="S173" s="181" t="str">
        <f t="shared" ca="1" si="23"/>
        <v>BE</v>
      </c>
      <c r="T173" s="181" t="str">
        <f ca="1">IF(B173="","",IF(ISERROR(MATCH($J173,SorP!$B$1:$B$6226,0)),"",INDIRECT("'SorP'!$A$"&amp;MATCH($S173&amp;$J173,SorP!C:C,0))))</f>
        <v>BE-VAN</v>
      </c>
      <c r="U173" s="201"/>
      <c r="V173" s="226">
        <f>IF(C173="",NA(),IF(OR(C173="Smelter not listed",C173="Smelter not yet identified"),MATCH($B173&amp;$D173,'Smelter Look-up'!$J:$J,0),MATCH($B173&amp;$C173,'Smelter Look-up'!$J:$J,0)))</f>
        <v>302</v>
      </c>
      <c r="X173" s="227">
        <f t="shared" si="24"/>
        <v>0</v>
      </c>
      <c r="AB173" s="228" t="str">
        <f t="shared" si="25"/>
        <v>GoldUmicore S.A. Business Unit Precious Metals Refining</v>
      </c>
    </row>
    <row r="174" spans="1:28" s="227" customFormat="1" ht="76.5">
      <c r="A174" s="181" t="s">
        <v>720</v>
      </c>
      <c r="B174" s="182" t="s">
        <v>1098</v>
      </c>
      <c r="C174" s="186" t="s">
        <v>792</v>
      </c>
      <c r="D174" s="230"/>
      <c r="E174" s="182" t="s">
        <v>2384</v>
      </c>
      <c r="F174" s="182" t="s">
        <v>720</v>
      </c>
      <c r="G174" s="182" t="s">
        <v>13177</v>
      </c>
      <c r="H174" s="183">
        <v>0</v>
      </c>
      <c r="I174" s="184" t="s">
        <v>1643</v>
      </c>
      <c r="J174" s="184" t="s">
        <v>1583</v>
      </c>
      <c r="K174" s="224"/>
      <c r="L174" s="224"/>
      <c r="M174" s="224"/>
      <c r="N174" s="224"/>
      <c r="O174" s="224"/>
      <c r="P174" s="185"/>
      <c r="Q174" s="225"/>
      <c r="R174" s="182" t="str">
        <f ca="1">IF(ISERROR($V174),"",OFFSET('Smelter Look-up'!$C$4,$V174-4,0)&amp;"")</f>
        <v>United Precious Metal Refining, Inc.</v>
      </c>
      <c r="S174" s="181" t="str">
        <f t="shared" ca="1" si="23"/>
        <v>US</v>
      </c>
      <c r="T174" s="181" t="str">
        <f ca="1">IF(B174="","",IF(ISERROR(MATCH($J174,SorP!$B$1:$B$6226,0)),"",INDIRECT("'SorP'!$A$"&amp;MATCH($S174&amp;$J174,SorP!C:C,0))))</f>
        <v>US-NY</v>
      </c>
      <c r="U174" s="201"/>
      <c r="V174" s="226">
        <f>IF(C174="",NA(),IF(OR(C174="Smelter not listed",C174="Smelter not yet identified"),MATCH($B174&amp;$D174,'Smelter Look-up'!$J:$J,0),MATCH($B174&amp;$C174,'Smelter Look-up'!$J:$J,0)))</f>
        <v>303</v>
      </c>
      <c r="X174" s="227">
        <f t="shared" si="24"/>
        <v>0</v>
      </c>
      <c r="AB174" s="228" t="str">
        <f t="shared" si="25"/>
        <v>GoldUnited Precious Metal Refining, Inc.</v>
      </c>
    </row>
    <row r="175" spans="1:28" s="227" customFormat="1" ht="38.25">
      <c r="A175" s="181" t="s">
        <v>721</v>
      </c>
      <c r="B175" s="182" t="s">
        <v>1098</v>
      </c>
      <c r="C175" s="186" t="s">
        <v>2285</v>
      </c>
      <c r="D175" s="230"/>
      <c r="E175" s="182" t="s">
        <v>1067</v>
      </c>
      <c r="F175" s="182" t="s">
        <v>721</v>
      </c>
      <c r="G175" s="182" t="s">
        <v>13177</v>
      </c>
      <c r="H175" s="183">
        <v>0</v>
      </c>
      <c r="I175" s="184" t="s">
        <v>1644</v>
      </c>
      <c r="J175" s="184" t="s">
        <v>1517</v>
      </c>
      <c r="K175" s="224"/>
      <c r="L175" s="224"/>
      <c r="M175" s="224"/>
      <c r="N175" s="224"/>
      <c r="O175" s="224"/>
      <c r="P175" s="185"/>
      <c r="Q175" s="225"/>
      <c r="R175" s="182" t="str">
        <f ca="1">IF(ISERROR($V175),"",OFFSET('Smelter Look-up'!$C$4,$V175-4,0)&amp;"")</f>
        <v>Valcambi S.A.</v>
      </c>
      <c r="S175" s="181" t="str">
        <f t="shared" ca="1" si="23"/>
        <v>CH</v>
      </c>
      <c r="T175" s="181" t="str">
        <f ca="1">IF(B175="","",IF(ISERROR(MATCH($J175,SorP!$B$1:$B$6226,0)),"",INDIRECT("'SorP'!$A$"&amp;MATCH($S175&amp;$J175,SorP!C:C,0))))</f>
        <v>CH-TI</v>
      </c>
      <c r="U175" s="201"/>
      <c r="V175" s="226">
        <f>IF(C175="",NA(),IF(OR(C175="Smelter not listed",C175="Smelter not yet identified"),MATCH($B175&amp;$D175,'Smelter Look-up'!$J:$J,0),MATCH($B175&amp;$C175,'Smelter Look-up'!$J:$J,0)))</f>
        <v>304</v>
      </c>
      <c r="X175" s="227">
        <f t="shared" si="24"/>
        <v>0</v>
      </c>
      <c r="AB175" s="228" t="str">
        <f t="shared" si="25"/>
        <v>GoldValcambi S.A.</v>
      </c>
    </row>
    <row r="176" spans="1:28" s="227" customFormat="1" ht="38.25">
      <c r="A176" s="181" t="s">
        <v>14944</v>
      </c>
      <c r="B176" s="182" t="s">
        <v>1098</v>
      </c>
      <c r="C176" s="186" t="s">
        <v>14943</v>
      </c>
      <c r="D176" s="230"/>
      <c r="E176" s="182" t="s">
        <v>1073</v>
      </c>
      <c r="F176" s="182" t="s">
        <v>14944</v>
      </c>
      <c r="G176" s="182" t="s">
        <v>13177</v>
      </c>
      <c r="H176" s="183">
        <v>0</v>
      </c>
      <c r="I176" s="184" t="s">
        <v>15296</v>
      </c>
      <c r="J176" s="184" t="s">
        <v>12785</v>
      </c>
      <c r="K176" s="224"/>
      <c r="L176" s="224"/>
      <c r="M176" s="224"/>
      <c r="N176" s="224"/>
      <c r="O176" s="224"/>
      <c r="P176" s="185"/>
      <c r="Q176" s="225"/>
      <c r="R176" s="182" t="str">
        <f ca="1">IF(ISERROR($V176),"",OFFSET('Smelter Look-up'!$C$4,$V176-4,0)&amp;"")</f>
        <v>WEEEREFINING</v>
      </c>
      <c r="S176" s="181" t="str">
        <f t="shared" ca="1" si="23"/>
        <v>FR</v>
      </c>
      <c r="T176" s="181" t="str">
        <f ca="1">IF(B176="","",IF(ISERROR(MATCH($J176,SorP!$B$1:$B$6226,0)),"",INDIRECT("'SorP'!$A$"&amp;MATCH($S176&amp;$J176,SorP!C:C,0))))</f>
        <v>FR-NOR</v>
      </c>
      <c r="U176" s="201"/>
      <c r="V176" s="226">
        <f>IF(C176="",NA(),IF(OR(C176="Smelter not listed",C176="Smelter not yet identified"),MATCH($B176&amp;$D176,'Smelter Look-up'!$J:$J,0),MATCH($B176&amp;$C176,'Smelter Look-up'!$J:$J,0)))</f>
        <v>305</v>
      </c>
      <c r="X176" s="227">
        <f t="shared" si="24"/>
        <v>0</v>
      </c>
      <c r="AB176" s="228" t="str">
        <f t="shared" si="25"/>
        <v>GoldWEEEREFINING</v>
      </c>
    </row>
    <row r="177" spans="1:28" s="227" customFormat="1" ht="102">
      <c r="A177" s="181" t="s">
        <v>722</v>
      </c>
      <c r="B177" s="182" t="s">
        <v>1098</v>
      </c>
      <c r="C177" s="186" t="s">
        <v>2440</v>
      </c>
      <c r="D177" s="230"/>
      <c r="E177" s="182" t="s">
        <v>1062</v>
      </c>
      <c r="F177" s="182" t="s">
        <v>722</v>
      </c>
      <c r="G177" s="182" t="s">
        <v>13177</v>
      </c>
      <c r="H177" s="183">
        <v>0</v>
      </c>
      <c r="I177" s="184" t="s">
        <v>1645</v>
      </c>
      <c r="J177" s="184" t="s">
        <v>1646</v>
      </c>
      <c r="K177" s="224"/>
      <c r="L177" s="224"/>
      <c r="M177" s="224"/>
      <c r="N177" s="224"/>
      <c r="O177" s="224"/>
      <c r="P177" s="185"/>
      <c r="Q177" s="225"/>
      <c r="R177" s="182" t="str">
        <f ca="1">IF(ISERROR($V177),"",OFFSET('Smelter Look-up'!$C$4,$V177-4,0)&amp;"")</f>
        <v>Western Australian Mint (T/a The Perth Mint)</v>
      </c>
      <c r="S177" s="181" t="str">
        <f t="shared" ca="1" si="23"/>
        <v>AU</v>
      </c>
      <c r="T177" s="181" t="str">
        <f ca="1">IF(B177="","",IF(ISERROR(MATCH($J177,SorP!$B$1:$B$6226,0)),"",INDIRECT("'SorP'!$A$"&amp;MATCH($S177&amp;$J177,SorP!C:C,0))))</f>
        <v>AU-WA</v>
      </c>
      <c r="U177" s="201"/>
      <c r="V177" s="226">
        <f>IF(C177="",NA(),IF(OR(C177="Smelter not listed",C177="Smelter not yet identified"),MATCH($B177&amp;$D177,'Smelter Look-up'!$J:$J,0),MATCH($B177&amp;$C177,'Smelter Look-up'!$J:$J,0)))</f>
        <v>306</v>
      </c>
      <c r="X177" s="227">
        <f t="shared" si="24"/>
        <v>0</v>
      </c>
      <c r="AB177" s="228" t="str">
        <f t="shared" si="25"/>
        <v>GoldWestern Australian Mint (T/a The Perth Mint)</v>
      </c>
    </row>
    <row r="178" spans="1:28" s="227" customFormat="1" ht="63.75">
      <c r="A178" s="181" t="s">
        <v>2157</v>
      </c>
      <c r="B178" s="182" t="s">
        <v>1098</v>
      </c>
      <c r="C178" s="186" t="s">
        <v>2155</v>
      </c>
      <c r="D178" s="230"/>
      <c r="E178" s="182" t="s">
        <v>1070</v>
      </c>
      <c r="F178" s="182" t="s">
        <v>2157</v>
      </c>
      <c r="G178" s="182" t="s">
        <v>13177</v>
      </c>
      <c r="H178" s="183">
        <v>0</v>
      </c>
      <c r="I178" s="184" t="s">
        <v>1510</v>
      </c>
      <c r="J178" s="184" t="s">
        <v>1511</v>
      </c>
      <c r="K178" s="224"/>
      <c r="L178" s="224"/>
      <c r="M178" s="224"/>
      <c r="N178" s="224"/>
      <c r="O178" s="224"/>
      <c r="P178" s="185"/>
      <c r="Q178" s="225"/>
      <c r="R178" s="182" t="str">
        <f ca="1">IF(ISERROR($V178),"",OFFSET('Smelter Look-up'!$C$4,$V178-4,0)&amp;"")</f>
        <v>WIELAND Edelmetalle GmbH</v>
      </c>
      <c r="S178" s="181" t="str">
        <f t="shared" ca="1" si="23"/>
        <v>DE</v>
      </c>
      <c r="T178" s="181" t="str">
        <f ca="1">IF(B178="","",IF(ISERROR(MATCH($J178,SorP!$B$1:$B$6226,0)),"",INDIRECT("'SorP'!$A$"&amp;MATCH($S178&amp;$J178,SorP!C:C,0))))</f>
        <v>DE-BW</v>
      </c>
      <c r="U178" s="201"/>
      <c r="V178" s="226">
        <f>IF(C178="",NA(),IF(OR(C178="Smelter not listed",C178="Smelter not yet identified"),MATCH($B178&amp;$D178,'Smelter Look-up'!$J:$J,0),MATCH($B178&amp;$C178,'Smelter Look-up'!$J:$J,0)))</f>
        <v>307</v>
      </c>
      <c r="X178" s="227">
        <f t="shared" si="24"/>
        <v>0</v>
      </c>
      <c r="AB178" s="228" t="str">
        <f t="shared" si="25"/>
        <v>GoldWIELAND Edelmetalle GmbH</v>
      </c>
    </row>
    <row r="179" spans="1:28" s="227" customFormat="1" ht="51">
      <c r="A179" s="181" t="s">
        <v>723</v>
      </c>
      <c r="B179" s="182" t="s">
        <v>1098</v>
      </c>
      <c r="C179" s="186" t="s">
        <v>12873</v>
      </c>
      <c r="D179" s="230"/>
      <c r="E179" s="182" t="s">
        <v>1077</v>
      </c>
      <c r="F179" s="182" t="s">
        <v>723</v>
      </c>
      <c r="G179" s="182" t="s">
        <v>13177</v>
      </c>
      <c r="H179" s="183">
        <v>0</v>
      </c>
      <c r="I179" s="184" t="s">
        <v>12886</v>
      </c>
      <c r="J179" s="184" t="s">
        <v>6574</v>
      </c>
      <c r="K179" s="224"/>
      <c r="L179" s="224"/>
      <c r="M179" s="224"/>
      <c r="N179" s="224"/>
      <c r="O179" s="224"/>
      <c r="P179" s="185"/>
      <c r="Q179" s="225"/>
      <c r="R179" s="182" t="str">
        <f ca="1">IF(ISERROR($V179),"",OFFSET('Smelter Look-up'!$C$4,$V179-4,0)&amp;"")</f>
        <v>Yamakin Co., Ltd.</v>
      </c>
      <c r="S179" s="181" t="str">
        <f t="shared" ca="1" si="23"/>
        <v>JP</v>
      </c>
      <c r="T179" s="181" t="str">
        <f ca="1">IF(B179="","",IF(ISERROR(MATCH($J179,SorP!$B$1:$B$6226,0)),"",INDIRECT("'SorP'!$A$"&amp;MATCH($S179&amp;$J179,SorP!C:C,0))))</f>
        <v>JP-39</v>
      </c>
      <c r="U179" s="201"/>
      <c r="V179" s="226">
        <f>IF(C179="",NA(),IF(OR(C179="Smelter not listed",C179="Smelter not yet identified"),MATCH($B179&amp;$D179,'Smelter Look-up'!$J:$J,0),MATCH($B179&amp;$C179,'Smelter Look-up'!$J:$J,0)))</f>
        <v>310</v>
      </c>
      <c r="X179" s="227">
        <f t="shared" si="24"/>
        <v>0</v>
      </c>
      <c r="AB179" s="228" t="str">
        <f t="shared" si="25"/>
        <v>GoldYamakin Co., Ltd.</v>
      </c>
    </row>
    <row r="180" spans="1:28" s="227" customFormat="1" ht="63.75">
      <c r="A180" s="181" t="s">
        <v>724</v>
      </c>
      <c r="B180" s="182" t="s">
        <v>1098</v>
      </c>
      <c r="C180" s="186" t="s">
        <v>2119</v>
      </c>
      <c r="D180" s="230"/>
      <c r="E180" s="182" t="s">
        <v>1077</v>
      </c>
      <c r="F180" s="182" t="s">
        <v>724</v>
      </c>
      <c r="G180" s="182" t="s">
        <v>13177</v>
      </c>
      <c r="H180" s="183">
        <v>0</v>
      </c>
      <c r="I180" s="184" t="s">
        <v>1651</v>
      </c>
      <c r="J180" s="184" t="s">
        <v>1630</v>
      </c>
      <c r="K180" s="224"/>
      <c r="L180" s="224"/>
      <c r="M180" s="224"/>
      <c r="N180" s="224"/>
      <c r="O180" s="224"/>
      <c r="P180" s="185"/>
      <c r="Q180" s="225"/>
      <c r="R180" s="182" t="str">
        <f ca="1">IF(ISERROR($V180),"",OFFSET('Smelter Look-up'!$C$4,$V180-4,0)&amp;"")</f>
        <v>Yokohama Metal Co., Ltd.</v>
      </c>
      <c r="S180" s="181" t="str">
        <f t="shared" ca="1" si="23"/>
        <v>JP</v>
      </c>
      <c r="T180" s="181" t="str">
        <f ca="1">IF(B180="","",IF(ISERROR(MATCH($J180,SorP!$B$1:$B$6226,0)),"",INDIRECT("'SorP'!$A$"&amp;MATCH($S180&amp;$J180,SorP!C:C,0))))</f>
        <v>JP-14</v>
      </c>
      <c r="U180" s="201"/>
      <c r="V180" s="226">
        <f>IF(C180="",NA(),IF(OR(C180="Smelter not listed",C180="Smelter not yet identified"),MATCH($B180&amp;$D180,'Smelter Look-up'!$J:$J,0),MATCH($B180&amp;$C180,'Smelter Look-up'!$J:$J,0)))</f>
        <v>316</v>
      </c>
      <c r="X180" s="227">
        <f t="shared" si="24"/>
        <v>0</v>
      </c>
      <c r="AB180" s="228" t="str">
        <f t="shared" si="25"/>
        <v>GoldYokohama Metal Co., Ltd.</v>
      </c>
    </row>
    <row r="181" spans="1:28" s="227" customFormat="1" ht="76.5">
      <c r="A181" s="181" t="s">
        <v>725</v>
      </c>
      <c r="B181" s="182" t="s">
        <v>1098</v>
      </c>
      <c r="C181" s="186" t="s">
        <v>2097</v>
      </c>
      <c r="D181" s="230"/>
      <c r="E181" s="182" t="s">
        <v>1069</v>
      </c>
      <c r="F181" s="182" t="s">
        <v>725</v>
      </c>
      <c r="G181" s="182" t="s">
        <v>13177</v>
      </c>
      <c r="H181" s="183">
        <v>0</v>
      </c>
      <c r="I181" s="184" t="s">
        <v>1534</v>
      </c>
      <c r="J181" s="184" t="s">
        <v>13540</v>
      </c>
      <c r="K181" s="224"/>
      <c r="L181" s="224"/>
      <c r="M181" s="224"/>
      <c r="N181" s="224"/>
      <c r="O181" s="224"/>
      <c r="P181" s="185"/>
      <c r="Q181" s="225"/>
      <c r="R181" s="182" t="str">
        <f ca="1">IF(ISERROR($V181),"",OFFSET('Smelter Look-up'!$C$4,$V181-4,0)&amp;"")</f>
        <v>Yunnan Copper Industry Co., Ltd.</v>
      </c>
      <c r="S181" s="181" t="str">
        <f t="shared" ca="1" si="23"/>
        <v>CN</v>
      </c>
      <c r="T181" s="181" t="str">
        <f ca="1">IF(B181="","",IF(ISERROR(MATCH($J181,SorP!$B$1:$B$6226,0)),"",INDIRECT("'SorP'!$A$"&amp;MATCH($S181&amp;$J181,SorP!C:C,0))))</f>
        <v>CN-YN</v>
      </c>
      <c r="U181" s="201"/>
      <c r="V181" s="226">
        <f>IF(C181="",NA(),IF(OR(C181="Smelter not listed",C181="Smelter not yet identified"),MATCH($B181&amp;$D181,'Smelter Look-up'!$J:$J,0),MATCH($B181&amp;$C181,'Smelter Look-up'!$J:$J,0)))</f>
        <v>317</v>
      </c>
      <c r="X181" s="227">
        <f t="shared" si="24"/>
        <v>0</v>
      </c>
      <c r="AB181" s="228" t="str">
        <f t="shared" si="25"/>
        <v>GoldYunnan Copper Industry Co., Ltd.</v>
      </c>
    </row>
    <row r="182" spans="1:28" s="227" customFormat="1" ht="38.25">
      <c r="A182" s="181" t="s">
        <v>15835</v>
      </c>
      <c r="B182" s="182" t="s">
        <v>1098</v>
      </c>
      <c r="C182" s="186" t="s">
        <v>1805</v>
      </c>
      <c r="D182" s="230" t="s">
        <v>15836</v>
      </c>
      <c r="E182" s="182" t="s">
        <v>1069</v>
      </c>
      <c r="F182" s="182" t="s">
        <v>15835</v>
      </c>
      <c r="G182" s="182" t="s">
        <v>15832</v>
      </c>
      <c r="H182" s="183" t="s">
        <v>15833</v>
      </c>
      <c r="I182" s="184" t="s">
        <v>15833</v>
      </c>
      <c r="J182" s="184" t="s">
        <v>15833</v>
      </c>
      <c r="K182" s="224"/>
      <c r="L182" s="224"/>
      <c r="M182" s="224"/>
      <c r="N182" s="224"/>
      <c r="O182" s="224"/>
      <c r="P182" s="185"/>
      <c r="Q182" s="225"/>
      <c r="R182" s="182" t="str">
        <f ca="1">IF(ISERROR($V182),"",OFFSET('Smelter Look-up'!$C$4,$V182-4,0)&amp;"")</f>
        <v/>
      </c>
      <c r="S182" s="181" t="str">
        <f t="shared" ca="1" si="23"/>
        <v>CN</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GoldSmelter not listed</v>
      </c>
    </row>
    <row r="183" spans="1:28" s="227" customFormat="1" ht="114.75">
      <c r="A183" s="181" t="s">
        <v>726</v>
      </c>
      <c r="B183" s="182" t="s">
        <v>1098</v>
      </c>
      <c r="C183" s="186" t="s">
        <v>1291</v>
      </c>
      <c r="D183" s="230"/>
      <c r="E183" s="182" t="s">
        <v>1069</v>
      </c>
      <c r="F183" s="182" t="s">
        <v>726</v>
      </c>
      <c r="G183" s="182" t="s">
        <v>13177</v>
      </c>
      <c r="H183" s="183">
        <v>0</v>
      </c>
      <c r="I183" s="184" t="s">
        <v>1652</v>
      </c>
      <c r="J183" s="184" t="s">
        <v>13533</v>
      </c>
      <c r="K183" s="224"/>
      <c r="L183" s="224"/>
      <c r="M183" s="224"/>
      <c r="N183" s="224"/>
      <c r="O183" s="224"/>
      <c r="P183" s="185"/>
      <c r="Q183" s="225"/>
      <c r="R183" s="182" t="str">
        <f ca="1">IF(ISERROR($V183),"",OFFSET('Smelter Look-up'!$C$4,$V183-4,0)&amp;"")</f>
        <v>Zhongyuan Gold Smelter of Zhongjin Gold Corporation</v>
      </c>
      <c r="S183" s="181" t="str">
        <f t="shared" ca="1" si="23"/>
        <v>CN</v>
      </c>
      <c r="T183" s="181" t="str">
        <f ca="1">IF(B183="","",IF(ISERROR(MATCH($J183,SorP!$B$1:$B$6226,0)),"",INDIRECT("'SorP'!$A$"&amp;MATCH($S183&amp;$J183,SorP!C:C,0))))</f>
        <v>CN-HA</v>
      </c>
      <c r="U183" s="201"/>
      <c r="V183" s="226">
        <f>IF(C183="",NA(),IF(OR(C183="Smelter not listed",C183="Smelter not yet identified"),MATCH($B183&amp;$D183,'Smelter Look-up'!$J:$J,0),MATCH($B183&amp;$C183,'Smelter Look-up'!$J:$J,0)))</f>
        <v>326</v>
      </c>
      <c r="X183" s="227">
        <f t="shared" si="24"/>
        <v>0</v>
      </c>
      <c r="AB183" s="228" t="str">
        <f t="shared" si="25"/>
        <v>GoldZhongyuan Gold Smelter of Zhongjin Gold Corporation</v>
      </c>
    </row>
    <row r="184" spans="1:28" s="227" customFormat="1" ht="51">
      <c r="A184" s="181" t="s">
        <v>15298</v>
      </c>
      <c r="B184" s="182" t="s">
        <v>1100</v>
      </c>
      <c r="C184" s="186" t="s">
        <v>15297</v>
      </c>
      <c r="D184" s="230"/>
      <c r="E184" s="182" t="s">
        <v>1072</v>
      </c>
      <c r="F184" s="182" t="s">
        <v>15298</v>
      </c>
      <c r="G184" s="182" t="s">
        <v>13177</v>
      </c>
      <c r="H184" s="183">
        <v>0</v>
      </c>
      <c r="I184" s="184" t="s">
        <v>15299</v>
      </c>
      <c r="J184" s="184" t="s">
        <v>15299</v>
      </c>
      <c r="K184" s="224"/>
      <c r="L184" s="224"/>
      <c r="M184" s="224"/>
      <c r="N184" s="224"/>
      <c r="O184" s="224"/>
      <c r="P184" s="185"/>
      <c r="Q184" s="225"/>
      <c r="R184" s="182" t="str">
        <f ca="1">IF(ISERROR($V184),"",OFFSET('Smelter Look-up'!$C$4,$V184-4,0)&amp;"")</f>
        <v>5D Production OU</v>
      </c>
      <c r="S184" s="181" t="str">
        <f t="shared" ca="1" si="23"/>
        <v>EE</v>
      </c>
      <c r="T184" s="181" t="str">
        <f ca="1">IF(B184="","",IF(ISERROR(MATCH($J184,SorP!$B$1:$B$6226,0)),"",INDIRECT("'SorP'!$A$"&amp;MATCH($S184&amp;$J184,SorP!C:C,0))))</f>
        <v>EE-784</v>
      </c>
      <c r="U184" s="201"/>
      <c r="V184" s="226">
        <f>IF(C184="",NA(),IF(OR(C184="Smelter not listed",C184="Smelter not yet identified"),MATCH($B184&amp;$D184,'Smelter Look-up'!$J:$J,0),MATCH($B184&amp;$C184,'Smelter Look-up'!$J:$J,0)))</f>
        <v>331</v>
      </c>
      <c r="X184" s="227">
        <f t="shared" si="24"/>
        <v>0</v>
      </c>
      <c r="AB184" s="228" t="str">
        <f t="shared" si="25"/>
        <v>Tantalum5D Production OU</v>
      </c>
    </row>
    <row r="185" spans="1:28" s="227" customFormat="1" ht="38.25">
      <c r="A185" s="181" t="s">
        <v>733</v>
      </c>
      <c r="B185" s="182" t="s">
        <v>1100</v>
      </c>
      <c r="C185" s="186" t="s">
        <v>15301</v>
      </c>
      <c r="D185" s="230"/>
      <c r="E185" s="182" t="s">
        <v>1065</v>
      </c>
      <c r="F185" s="182" t="s">
        <v>733</v>
      </c>
      <c r="G185" s="182" t="s">
        <v>13177</v>
      </c>
      <c r="H185" s="183">
        <v>0</v>
      </c>
      <c r="I185" s="184" t="s">
        <v>1683</v>
      </c>
      <c r="J185" s="184" t="s">
        <v>1515</v>
      </c>
      <c r="K185" s="224"/>
      <c r="L185" s="224"/>
      <c r="M185" s="224"/>
      <c r="N185" s="224"/>
      <c r="O185" s="224"/>
      <c r="P185" s="185"/>
      <c r="Q185" s="225"/>
      <c r="R185" s="182" t="str">
        <f ca="1">IF(ISERROR($V185),"",OFFSET('Smelter Look-up'!$C$4,$V185-4,0)&amp;"")</f>
        <v>AMG Brasil</v>
      </c>
      <c r="S185" s="181" t="str">
        <f t="shared" ca="1" si="23"/>
        <v>BR</v>
      </c>
      <c r="T185" s="181" t="str">
        <f ca="1">IF(B185="","",IF(ISERROR(MATCH($J185,SorP!$B$1:$B$6226,0)),"",INDIRECT("'SorP'!$A$"&amp;MATCH($S185&amp;$J185,SorP!C:C,0))))</f>
        <v>BR-MG</v>
      </c>
      <c r="U185" s="201"/>
      <c r="V185" s="226">
        <f>IF(C185="",NA(),IF(OR(C185="Smelter not listed",C185="Smelter not yet identified"),MATCH($B185&amp;$D185,'Smelter Look-up'!$J:$J,0),MATCH($B185&amp;$C185,'Smelter Look-up'!$J:$J,0)))</f>
        <v>333</v>
      </c>
      <c r="X185" s="227">
        <f t="shared" si="24"/>
        <v>0</v>
      </c>
      <c r="AB185" s="228" t="str">
        <f t="shared" si="25"/>
        <v>TantalumAMG Brasil</v>
      </c>
    </row>
    <row r="186" spans="1:28" s="227" customFormat="1" ht="63.75">
      <c r="A186" s="181" t="s">
        <v>1361</v>
      </c>
      <c r="B186" s="182" t="s">
        <v>1100</v>
      </c>
      <c r="C186" s="186" t="s">
        <v>1360</v>
      </c>
      <c r="D186" s="230"/>
      <c r="E186" s="182" t="s">
        <v>2384</v>
      </c>
      <c r="F186" s="182" t="s">
        <v>1361</v>
      </c>
      <c r="G186" s="182" t="s">
        <v>13177</v>
      </c>
      <c r="H186" s="183">
        <v>0</v>
      </c>
      <c r="I186" s="184" t="s">
        <v>15620</v>
      </c>
      <c r="J186" s="184" t="s">
        <v>1703</v>
      </c>
      <c r="K186" s="224"/>
      <c r="L186" s="224"/>
      <c r="M186" s="224"/>
      <c r="N186" s="224"/>
      <c r="O186" s="224"/>
      <c r="P186" s="185"/>
      <c r="Q186" s="225"/>
      <c r="R186" s="182" t="str">
        <f ca="1">IF(ISERROR($V186),"",OFFSET('Smelter Look-up'!$C$4,$V186-4,0)&amp;"")</f>
        <v>D Block Metals, LLC</v>
      </c>
      <c r="S186" s="181" t="str">
        <f t="shared" ca="1" si="23"/>
        <v>US</v>
      </c>
      <c r="T186" s="181" t="str">
        <f ca="1">IF(B186="","",IF(ISERROR(MATCH($J186,SorP!$B$1:$B$6226,0)),"",INDIRECT("'SorP'!$A$"&amp;MATCH($S186&amp;$J186,SorP!C:C,0))))</f>
        <v>US-NC</v>
      </c>
      <c r="U186" s="201"/>
      <c r="V186" s="226">
        <f>IF(C186="",NA(),IF(OR(C186="Smelter not listed",C186="Smelter not yet identified"),MATCH($B186&amp;$D186,'Smelter Look-up'!$J:$J,0),MATCH($B186&amp;$C186,'Smelter Look-up'!$J:$J,0)))</f>
        <v>335</v>
      </c>
      <c r="X186" s="227">
        <f t="shared" si="24"/>
        <v>0</v>
      </c>
      <c r="AB186" s="228" t="str">
        <f t="shared" si="25"/>
        <v>TantalumD Block Metals, LLC</v>
      </c>
    </row>
    <row r="187" spans="1:28" s="227" customFormat="1" ht="63.75">
      <c r="A187" s="181" t="s">
        <v>728</v>
      </c>
      <c r="B187" s="182" t="s">
        <v>1100</v>
      </c>
      <c r="C187" s="186" t="s">
        <v>43</v>
      </c>
      <c r="D187" s="230"/>
      <c r="E187" s="182" t="s">
        <v>1069</v>
      </c>
      <c r="F187" s="182" t="s">
        <v>728</v>
      </c>
      <c r="G187" s="182" t="s">
        <v>13177</v>
      </c>
      <c r="H187" s="183">
        <v>0</v>
      </c>
      <c r="I187" s="184" t="s">
        <v>1679</v>
      </c>
      <c r="J187" s="184" t="s">
        <v>13536</v>
      </c>
      <c r="K187" s="224"/>
      <c r="L187" s="224"/>
      <c r="M187" s="224"/>
      <c r="N187" s="224"/>
      <c r="O187" s="224"/>
      <c r="P187" s="185"/>
      <c r="Q187" s="225"/>
      <c r="R187" s="182" t="str">
        <f ca="1">IF(ISERROR($V187),"",OFFSET('Smelter Look-up'!$C$4,$V187-4,0)&amp;"")</f>
        <v>F&amp;X Electro-Materials Ltd.</v>
      </c>
      <c r="S187" s="181" t="str">
        <f t="shared" ca="1" si="23"/>
        <v>CN</v>
      </c>
      <c r="T187" s="181" t="str">
        <f ca="1">IF(B187="","",IF(ISERROR(MATCH($J187,SorP!$B$1:$B$6226,0)),"",INDIRECT("'SorP'!$A$"&amp;MATCH($S187&amp;$J187,SorP!C:C,0))))</f>
        <v>CN-GD</v>
      </c>
      <c r="U187" s="201"/>
      <c r="V187" s="226">
        <f>IF(C187="",NA(),IF(OR(C187="Smelter not listed",C187="Smelter not yet identified"),MATCH($B187&amp;$D187,'Smelter Look-up'!$J:$J,0),MATCH($B187&amp;$C187,'Smelter Look-up'!$J:$J,0)))</f>
        <v>337</v>
      </c>
      <c r="X187" s="227">
        <f t="shared" si="24"/>
        <v>0</v>
      </c>
      <c r="AB187" s="228" t="str">
        <f t="shared" si="25"/>
        <v>TantalumF&amp;X Electro-Materials Ltd.</v>
      </c>
    </row>
    <row r="188" spans="1:28" s="227" customFormat="1" ht="76.5">
      <c r="A188" s="181" t="s">
        <v>1362</v>
      </c>
      <c r="B188" s="182" t="s">
        <v>1100</v>
      </c>
      <c r="C188" s="186" t="s">
        <v>2122</v>
      </c>
      <c r="D188" s="230"/>
      <c r="E188" s="182" t="s">
        <v>1069</v>
      </c>
      <c r="F188" s="182" t="s">
        <v>1362</v>
      </c>
      <c r="G188" s="182" t="s">
        <v>13177</v>
      </c>
      <c r="H188" s="183">
        <v>0</v>
      </c>
      <c r="I188" s="184" t="s">
        <v>1694</v>
      </c>
      <c r="J188" s="184" t="s">
        <v>13535</v>
      </c>
      <c r="K188" s="224"/>
      <c r="L188" s="224"/>
      <c r="M188" s="224"/>
      <c r="N188" s="224"/>
      <c r="O188" s="224"/>
      <c r="P188" s="185"/>
      <c r="Q188" s="225"/>
      <c r="R188" s="182" t="str">
        <f ca="1">IF(ISERROR($V188),"",OFFSET('Smelter Look-up'!$C$4,$V188-4,0)&amp;"")</f>
        <v>FIR Metals &amp; Resource Ltd.</v>
      </c>
      <c r="S188" s="181" t="str">
        <f t="shared" ca="1" si="23"/>
        <v>CN</v>
      </c>
      <c r="T188" s="181" t="str">
        <f ca="1">IF(B188="","",IF(ISERROR(MATCH($J188,SorP!$B$1:$B$6226,0)),"",INDIRECT("'SorP'!$A$"&amp;MATCH($S188&amp;$J188,SorP!C:C,0))))</f>
        <v>CN-HN</v>
      </c>
      <c r="U188" s="201"/>
      <c r="V188" s="226">
        <f>IF(C188="",NA(),IF(OR(C188="Smelter not listed",C188="Smelter not yet identified"),MATCH($B188&amp;$D188,'Smelter Look-up'!$J:$J,0),MATCH($B188&amp;$C188,'Smelter Look-up'!$J:$J,0)))</f>
        <v>338</v>
      </c>
      <c r="X188" s="227">
        <f t="shared" si="24"/>
        <v>0</v>
      </c>
      <c r="AB188" s="228" t="str">
        <f t="shared" si="25"/>
        <v>TantalumFIR Metals &amp; Resource Ltd.</v>
      </c>
    </row>
    <row r="189" spans="1:28" s="227" customFormat="1" ht="76.5">
      <c r="A189" s="181" t="s">
        <v>1376</v>
      </c>
      <c r="B189" s="182" t="s">
        <v>1100</v>
      </c>
      <c r="C189" s="186" t="s">
        <v>1375</v>
      </c>
      <c r="D189" s="230"/>
      <c r="E189" s="182" t="s">
        <v>1077</v>
      </c>
      <c r="F189" s="182" t="s">
        <v>1376</v>
      </c>
      <c r="G189" s="182" t="s">
        <v>13177</v>
      </c>
      <c r="H189" s="183">
        <v>0</v>
      </c>
      <c r="I189" s="184" t="s">
        <v>1714</v>
      </c>
      <c r="J189" s="184" t="s">
        <v>1521</v>
      </c>
      <c r="K189" s="224"/>
      <c r="L189" s="224"/>
      <c r="M189" s="224"/>
      <c r="N189" s="224"/>
      <c r="O189" s="224"/>
      <c r="P189" s="185"/>
      <c r="Q189" s="225"/>
      <c r="R189" s="182" t="str">
        <f ca="1">IF(ISERROR($V189),"",OFFSET('Smelter Look-up'!$C$4,$V189-4,0)&amp;"")</f>
        <v>Global Advanced Metals Aizu</v>
      </c>
      <c r="S189" s="181" t="str">
        <f t="shared" ca="1" si="23"/>
        <v>JP</v>
      </c>
      <c r="T189" s="181" t="str">
        <f ca="1">IF(B189="","",IF(ISERROR(MATCH($J189,SorP!$B$1:$B$6226,0)),"",INDIRECT("'SorP'!$A$"&amp;MATCH($S189&amp;$J189,SorP!C:C,0))))</f>
        <v>JP-07</v>
      </c>
      <c r="U189" s="201"/>
      <c r="V189" s="226">
        <f>IF(C189="",NA(),IF(OR(C189="Smelter not listed",C189="Smelter not yet identified"),MATCH($B189&amp;$D189,'Smelter Look-up'!$J:$J,0),MATCH($B189&amp;$C189,'Smelter Look-up'!$J:$J,0)))</f>
        <v>339</v>
      </c>
      <c r="X189" s="227">
        <f t="shared" si="24"/>
        <v>0</v>
      </c>
      <c r="AB189" s="228" t="str">
        <f t="shared" si="25"/>
        <v>TantalumGlobal Advanced Metals Aizu</v>
      </c>
    </row>
    <row r="190" spans="1:28" s="227" customFormat="1" ht="89.25">
      <c r="A190" s="181" t="s">
        <v>1378</v>
      </c>
      <c r="B190" s="182" t="s">
        <v>1100</v>
      </c>
      <c r="C190" s="186" t="s">
        <v>1377</v>
      </c>
      <c r="D190" s="230"/>
      <c r="E190" s="182" t="s">
        <v>2384</v>
      </c>
      <c r="F190" s="182" t="s">
        <v>1378</v>
      </c>
      <c r="G190" s="182" t="s">
        <v>13177</v>
      </c>
      <c r="H190" s="183">
        <v>0</v>
      </c>
      <c r="I190" s="184" t="s">
        <v>1713</v>
      </c>
      <c r="J190" s="184" t="s">
        <v>1699</v>
      </c>
      <c r="K190" s="224"/>
      <c r="L190" s="224"/>
      <c r="M190" s="224"/>
      <c r="N190" s="224"/>
      <c r="O190" s="224"/>
      <c r="P190" s="185"/>
      <c r="Q190" s="225"/>
      <c r="R190" s="182" t="str">
        <f ca="1">IF(ISERROR($V190),"",OFFSET('Smelter Look-up'!$C$4,$V190-4,0)&amp;"")</f>
        <v>Global Advanced Metals Boyertown</v>
      </c>
      <c r="S190" s="181" t="str">
        <f t="shared" ca="1" si="23"/>
        <v>US</v>
      </c>
      <c r="T190" s="181" t="str">
        <f ca="1">IF(B190="","",IF(ISERROR(MATCH($J190,SorP!$B$1:$B$6226,0)),"",INDIRECT("'SorP'!$A$"&amp;MATCH($S190&amp;$J190,SorP!C:C,0))))</f>
        <v>US-PA</v>
      </c>
      <c r="U190" s="201"/>
      <c r="V190" s="226">
        <f>IF(C190="",NA(),IF(OR(C190="Smelter not listed",C190="Smelter not yet identified"),MATCH($B190&amp;$D190,'Smelter Look-up'!$J:$J,0),MATCH($B190&amp;$C190,'Smelter Look-up'!$J:$J,0)))</f>
        <v>340</v>
      </c>
      <c r="X190" s="227">
        <f t="shared" si="24"/>
        <v>0</v>
      </c>
      <c r="AB190" s="228" t="str">
        <f t="shared" si="25"/>
        <v>TantalumGlobal Advanced Metals Boyertown</v>
      </c>
    </row>
    <row r="191" spans="1:28" s="227" customFormat="1" ht="114.75">
      <c r="A191" s="181" t="s">
        <v>15619</v>
      </c>
      <c r="B191" s="182" t="s">
        <v>1100</v>
      </c>
      <c r="C191" s="186" t="s">
        <v>15618</v>
      </c>
      <c r="D191" s="230"/>
      <c r="E191" s="182" t="s">
        <v>1069</v>
      </c>
      <c r="F191" s="182" t="s">
        <v>15619</v>
      </c>
      <c r="G191" s="182" t="s">
        <v>13177</v>
      </c>
      <c r="H191" s="183">
        <v>0</v>
      </c>
      <c r="I191" s="184" t="s">
        <v>1681</v>
      </c>
      <c r="J191" s="184" t="s">
        <v>13536</v>
      </c>
      <c r="K191" s="224"/>
      <c r="L191" s="224"/>
      <c r="M191" s="224"/>
      <c r="N191" s="224"/>
      <c r="O191" s="224"/>
      <c r="P191" s="185"/>
      <c r="Q191" s="225"/>
      <c r="R191" s="182" t="str">
        <f ca="1">IF(ISERROR($V191),"",OFFSET('Smelter Look-up'!$C$4,$V191-4,0)&amp;"")</f>
        <v>Guangdong Rising Rare Metals-EO Materials Ltd.</v>
      </c>
      <c r="S191" s="181" t="str">
        <f t="shared" ca="1" si="23"/>
        <v>CN</v>
      </c>
      <c r="T191" s="181" t="str">
        <f ca="1">IF(B191="","",IF(ISERROR(MATCH($J191,SorP!$B$1:$B$6226,0)),"",INDIRECT("'SorP'!$A$"&amp;MATCH($S191&amp;$J191,SorP!C:C,0))))</f>
        <v>CN-GD</v>
      </c>
      <c r="U191" s="201"/>
      <c r="V191" s="226">
        <f>IF(C191="",NA(),IF(OR(C191="Smelter not listed",C191="Smelter not yet identified"),MATCH($B191&amp;$D191,'Smelter Look-up'!$J:$J,0),MATCH($B191&amp;$C191,'Smelter Look-up'!$J:$J,0)))</f>
        <v>341</v>
      </c>
      <c r="X191" s="227">
        <f t="shared" si="24"/>
        <v>0</v>
      </c>
      <c r="AB191" s="228" t="str">
        <f t="shared" si="25"/>
        <v>TantalumGuangdong Rising Rare Metals-EO Materials Ltd.</v>
      </c>
    </row>
    <row r="192" spans="1:28" s="227" customFormat="1" ht="114.75">
      <c r="A192" s="181" t="s">
        <v>383</v>
      </c>
      <c r="B192" s="182" t="s">
        <v>1100</v>
      </c>
      <c r="C192" s="186" t="s">
        <v>1</v>
      </c>
      <c r="D192" s="230"/>
      <c r="E192" s="182" t="s">
        <v>1069</v>
      </c>
      <c r="F192" s="182" t="s">
        <v>383</v>
      </c>
      <c r="G192" s="182" t="s">
        <v>13177</v>
      </c>
      <c r="H192" s="183">
        <v>0</v>
      </c>
      <c r="I192" s="184" t="s">
        <v>1702</v>
      </c>
      <c r="J192" s="184" t="s">
        <v>13535</v>
      </c>
      <c r="K192" s="224"/>
      <c r="L192" s="224"/>
      <c r="M192" s="224"/>
      <c r="N192" s="224"/>
      <c r="O192" s="224"/>
      <c r="P192" s="185"/>
      <c r="Q192" s="225"/>
      <c r="R192" s="182" t="str">
        <f ca="1">IF(ISERROR($V192),"",OFFSET('Smelter Look-up'!$C$4,$V192-4,0)&amp;"")</f>
        <v>Hengyang King Xing Lifeng New Materials Co., Ltd.</v>
      </c>
      <c r="S192" s="181" t="str">
        <f t="shared" ca="1" si="23"/>
        <v>CN</v>
      </c>
      <c r="T192" s="181" t="str">
        <f ca="1">IF(B192="","",IF(ISERROR(MATCH($J192,SorP!$B$1:$B$6226,0)),"",INDIRECT("'SorP'!$A$"&amp;MATCH($S192&amp;$J192,SorP!C:C,0))))</f>
        <v>CN-HN</v>
      </c>
      <c r="U192" s="201"/>
      <c r="V192" s="226">
        <f>IF(C192="",NA(),IF(OR(C192="Smelter not listed",C192="Smelter not yet identified"),MATCH($B192&amp;$D192,'Smelter Look-up'!$J:$J,0),MATCH($B192&amp;$C192,'Smelter Look-up'!$J:$J,0)))</f>
        <v>348</v>
      </c>
      <c r="X192" s="227">
        <f t="shared" si="24"/>
        <v>0</v>
      </c>
      <c r="AB192" s="228" t="str">
        <f t="shared" si="25"/>
        <v>TantalumHengyang King Xing Lifeng New Materials Co., Ltd.</v>
      </c>
    </row>
    <row r="193" spans="1:28" s="227" customFormat="1" ht="102">
      <c r="A193" s="181" t="s">
        <v>1363</v>
      </c>
      <c r="B193" s="182" t="s">
        <v>1100</v>
      </c>
      <c r="C193" s="186" t="s">
        <v>2125</v>
      </c>
      <c r="D193" s="230"/>
      <c r="E193" s="182" t="s">
        <v>1069</v>
      </c>
      <c r="F193" s="182" t="s">
        <v>1363</v>
      </c>
      <c r="G193" s="182" t="s">
        <v>13177</v>
      </c>
      <c r="H193" s="183">
        <v>0</v>
      </c>
      <c r="I193" s="184" t="s">
        <v>1704</v>
      </c>
      <c r="J193" s="184" t="s">
        <v>13531</v>
      </c>
      <c r="K193" s="224"/>
      <c r="L193" s="224"/>
      <c r="M193" s="224"/>
      <c r="N193" s="224"/>
      <c r="O193" s="224"/>
      <c r="P193" s="185"/>
      <c r="Q193" s="225"/>
      <c r="R193" s="182" t="str">
        <f ca="1">IF(ISERROR($V193),"",OFFSET('Smelter Look-up'!$C$4,$V193-4,0)&amp;"")</f>
        <v>Jiangxi Dinghai Tantalum &amp; Niobium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349</v>
      </c>
      <c r="X193" s="227">
        <f t="shared" si="24"/>
        <v>0</v>
      </c>
      <c r="AB193" s="228" t="str">
        <f t="shared" si="25"/>
        <v>TantalumJiangxi Dinghai Tantalum &amp; Niobium Co., Ltd.</v>
      </c>
    </row>
    <row r="194" spans="1:28" s="227" customFormat="1" ht="76.5">
      <c r="A194" s="181" t="s">
        <v>2222</v>
      </c>
      <c r="B194" s="182" t="s">
        <v>1100</v>
      </c>
      <c r="C194" s="186" t="s">
        <v>2221</v>
      </c>
      <c r="D194" s="230"/>
      <c r="E194" s="182" t="s">
        <v>1069</v>
      </c>
      <c r="F194" s="182" t="s">
        <v>2222</v>
      </c>
      <c r="G194" s="182" t="s">
        <v>13177</v>
      </c>
      <c r="H194" s="183">
        <v>0</v>
      </c>
      <c r="I194" s="184" t="s">
        <v>1701</v>
      </c>
      <c r="J194" s="184" t="s">
        <v>13531</v>
      </c>
      <c r="K194" s="224"/>
      <c r="L194" s="224"/>
      <c r="M194" s="224"/>
      <c r="N194" s="224"/>
      <c r="O194" s="224"/>
      <c r="P194" s="185"/>
      <c r="Q194" s="225"/>
      <c r="R194" s="182" t="str">
        <f ca="1">IF(ISERROR($V194),"",OFFSET('Smelter Look-up'!$C$4,$V194-4,0)&amp;"")</f>
        <v>Jiangxi Tuohong New Raw Material</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352</v>
      </c>
      <c r="X194" s="227">
        <f t="shared" si="24"/>
        <v>0</v>
      </c>
      <c r="AB194" s="228" t="str">
        <f t="shared" si="25"/>
        <v>TantalumJiangxi Tuohong New Raw Material</v>
      </c>
    </row>
    <row r="195" spans="1:28" s="227" customFormat="1" ht="102">
      <c r="A195" s="181" t="s">
        <v>731</v>
      </c>
      <c r="B195" s="182" t="s">
        <v>1100</v>
      </c>
      <c r="C195" s="186" t="s">
        <v>2</v>
      </c>
      <c r="D195" s="230"/>
      <c r="E195" s="182" t="s">
        <v>1069</v>
      </c>
      <c r="F195" s="182" t="s">
        <v>731</v>
      </c>
      <c r="G195" s="182" t="s">
        <v>13177</v>
      </c>
      <c r="H195" s="183">
        <v>0</v>
      </c>
      <c r="I195" s="184" t="s">
        <v>1682</v>
      </c>
      <c r="J195" s="184" t="s">
        <v>13531</v>
      </c>
      <c r="K195" s="224"/>
      <c r="L195" s="224"/>
      <c r="M195" s="224"/>
      <c r="N195" s="224"/>
      <c r="O195" s="224"/>
      <c r="P195" s="185"/>
      <c r="Q195" s="225"/>
      <c r="R195" s="182" t="str">
        <f ca="1">IF(ISERROR($V195),"",OFFSET('Smelter Look-up'!$C$4,$V195-4,0)&amp;"")</f>
        <v>JiuJiang JinXin Nonferrous Metals Co., Ltd.</v>
      </c>
      <c r="S195" s="181" t="str">
        <f t="shared" ca="1" si="23"/>
        <v>CN</v>
      </c>
      <c r="T195" s="181" t="str">
        <f ca="1">IF(B195="","",IF(ISERROR(MATCH($J195,SorP!$B$1:$B$6226,0)),"",INDIRECT("'SorP'!$A$"&amp;MATCH($S195&amp;$J195,SorP!C:C,0))))</f>
        <v>CN-JX</v>
      </c>
      <c r="U195" s="201"/>
      <c r="V195" s="226">
        <f>IF(C195="",NA(),IF(OR(C195="Smelter not listed",C195="Smelter not yet identified"),MATCH($B195&amp;$D195,'Smelter Look-up'!$J:$J,0),MATCH($B195&amp;$C195,'Smelter Look-up'!$J:$J,0)))</f>
        <v>353</v>
      </c>
      <c r="X195" s="227">
        <f t="shared" si="24"/>
        <v>0</v>
      </c>
      <c r="AB195" s="228" t="str">
        <f t="shared" si="25"/>
        <v>TantalumJiuJiang JinXin Nonferrous Metals Co., Ltd.</v>
      </c>
    </row>
    <row r="196" spans="1:28" s="227" customFormat="1" ht="76.5">
      <c r="A196" s="181" t="s">
        <v>732</v>
      </c>
      <c r="B196" s="182" t="s">
        <v>1100</v>
      </c>
      <c r="C196" s="186" t="s">
        <v>44</v>
      </c>
      <c r="D196" s="230"/>
      <c r="E196" s="182" t="s">
        <v>1069</v>
      </c>
      <c r="F196" s="182" t="s">
        <v>732</v>
      </c>
      <c r="G196" s="182" t="s">
        <v>13177</v>
      </c>
      <c r="H196" s="183">
        <v>0</v>
      </c>
      <c r="I196" s="184" t="s">
        <v>1682</v>
      </c>
      <c r="J196" s="184" t="s">
        <v>13531</v>
      </c>
      <c r="K196" s="224"/>
      <c r="L196" s="224"/>
      <c r="M196" s="224"/>
      <c r="N196" s="224"/>
      <c r="O196" s="224"/>
      <c r="P196" s="185"/>
      <c r="Q196" s="225"/>
      <c r="R196" s="182" t="str">
        <f ca="1">IF(ISERROR($V196),"",OFFSET('Smelter Look-up'!$C$4,$V196-4,0)&amp;"")</f>
        <v>Jiujiang Tanbre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355</v>
      </c>
      <c r="X196" s="227">
        <f t="shared" si="24"/>
        <v>0</v>
      </c>
      <c r="AB196" s="228" t="str">
        <f t="shared" si="25"/>
        <v>TantalumJiujiang Tanbre Co., Ltd.</v>
      </c>
    </row>
    <row r="197" spans="1:28" s="227" customFormat="1" ht="127.5">
      <c r="A197" s="181" t="s">
        <v>1364</v>
      </c>
      <c r="B197" s="182" t="s">
        <v>1100</v>
      </c>
      <c r="C197" s="186" t="s">
        <v>2123</v>
      </c>
      <c r="D197" s="230"/>
      <c r="E197" s="182" t="s">
        <v>1069</v>
      </c>
      <c r="F197" s="182" t="s">
        <v>1364</v>
      </c>
      <c r="G197" s="182" t="s">
        <v>13177</v>
      </c>
      <c r="H197" s="183">
        <v>0</v>
      </c>
      <c r="I197" s="184" t="s">
        <v>1682</v>
      </c>
      <c r="J197" s="184" t="s">
        <v>13531</v>
      </c>
      <c r="K197" s="224"/>
      <c r="L197" s="224"/>
      <c r="M197" s="224"/>
      <c r="N197" s="224"/>
      <c r="O197" s="224"/>
      <c r="P197" s="185"/>
      <c r="Q197" s="225"/>
      <c r="R197" s="182" t="str">
        <f ca="1">IF(ISERROR($V197),"",OFFSET('Smelter Look-up'!$C$4,$V197-4,0)&amp;"")</f>
        <v>Jiujiang Zhongao Tantalum &amp; Niobium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356</v>
      </c>
      <c r="X197" s="227">
        <f t="shared" ref="X197" si="27">IF(AND(C197="Smelter not listed",OR(LEN(D197)=0,LEN(E197)=0)),1,0)</f>
        <v>0</v>
      </c>
      <c r="AB197" s="228" t="str">
        <f t="shared" ref="AB197" si="28">B197&amp;C197</f>
        <v>TantalumJiujiang Zhongao Tantalum &amp; Niobium Co., Ltd.</v>
      </c>
    </row>
    <row r="198" spans="1:28" s="227" customFormat="1" ht="51">
      <c r="A198" s="181" t="s">
        <v>1388</v>
      </c>
      <c r="B198" s="182" t="s">
        <v>1100</v>
      </c>
      <c r="C198" s="186" t="s">
        <v>14950</v>
      </c>
      <c r="D198" s="230"/>
      <c r="E198" s="182" t="s">
        <v>1082</v>
      </c>
      <c r="F198" s="182" t="s">
        <v>1388</v>
      </c>
      <c r="G198" s="182" t="s">
        <v>13177</v>
      </c>
      <c r="H198" s="183">
        <v>0</v>
      </c>
      <c r="I198" s="184" t="s">
        <v>1705</v>
      </c>
      <c r="J198" s="184" t="s">
        <v>1706</v>
      </c>
      <c r="K198" s="224"/>
      <c r="L198" s="224"/>
      <c r="M198" s="224"/>
      <c r="N198" s="224"/>
      <c r="O198" s="224"/>
      <c r="P198" s="185"/>
      <c r="Q198" s="225"/>
      <c r="R198" s="182" t="str">
        <f ca="1">IF(ISERROR($V198),"",OFFSET('Smelter Look-up'!$C$4,$V198-4,0)&amp;"")</f>
        <v>KEMET de Mexico</v>
      </c>
      <c r="S198" s="181" t="str">
        <f t="shared" ref="S198:S229" ca="1" si="29">IF(B198="","",IF(ISERROR(MATCH($E198,CL,0)),"Unknown",INDIRECT("'C'!$A$"&amp;MATCH($E198,CL,0)+1)))</f>
        <v>MX</v>
      </c>
      <c r="T198" s="181" t="str">
        <f ca="1">IF(B198="","",IF(ISERROR(MATCH($J198,SorP!$B$1:$B$6226,0)),"",INDIRECT("'SorP'!$A$"&amp;MATCH($S198&amp;$J198,SorP!C:C,0))))</f>
        <v>MX-TAM</v>
      </c>
      <c r="U198" s="201"/>
      <c r="V198" s="226">
        <f>IF(C198="",NA(),IF(OR(C198="Smelter not listed",C198="Smelter not yet identified"),MATCH($B198&amp;$D198,'Smelter Look-up'!$J:$J,0),MATCH($B198&amp;$C198,'Smelter Look-up'!$J:$J,0)))</f>
        <v>358</v>
      </c>
      <c r="X198" s="227">
        <f t="shared" ref="X198:X229" si="30">IF(AND(C198="Smelter not listed",OR(LEN(D198)=0,LEN(E198)=0)),1,0)</f>
        <v>0</v>
      </c>
      <c r="AB198" s="228" t="str">
        <f t="shared" ref="AB198:AB229" si="31">B198&amp;C198</f>
        <v>TantalumKEMET de Mexico</v>
      </c>
    </row>
    <row r="199" spans="1:28" s="227" customFormat="1" ht="63.75">
      <c r="A199" s="181" t="s">
        <v>1383</v>
      </c>
      <c r="B199" s="182" t="s">
        <v>1100</v>
      </c>
      <c r="C199" s="186" t="s">
        <v>15338</v>
      </c>
      <c r="D199" s="230"/>
      <c r="E199" s="182" t="s">
        <v>2384</v>
      </c>
      <c r="F199" s="182" t="s">
        <v>1383</v>
      </c>
      <c r="G199" s="182" t="s">
        <v>13177</v>
      </c>
      <c r="H199" s="183">
        <v>0</v>
      </c>
      <c r="I199" s="184" t="s">
        <v>1711</v>
      </c>
      <c r="J199" s="184" t="s">
        <v>1591</v>
      </c>
      <c r="K199" s="224"/>
      <c r="L199" s="224"/>
      <c r="M199" s="224"/>
      <c r="N199" s="224"/>
      <c r="O199" s="224"/>
      <c r="P199" s="185"/>
      <c r="Q199" s="225"/>
      <c r="R199" s="182" t="str">
        <f ca="1">IF(ISERROR($V199),"",OFFSET('Smelter Look-up'!$C$4,$V199-4,0)&amp;"")</f>
        <v>Materion Newton Inc.</v>
      </c>
      <c r="S199" s="181" t="str">
        <f t="shared" ca="1" si="29"/>
        <v>US</v>
      </c>
      <c r="T199" s="181" t="str">
        <f ca="1">IF(B199="","",IF(ISERROR(MATCH($J199,SorP!$B$1:$B$6226,0)),"",INDIRECT("'SorP'!$A$"&amp;MATCH($S199&amp;$J199,SorP!C:C,0))))</f>
        <v>US-MA</v>
      </c>
      <c r="U199" s="201"/>
      <c r="V199" s="226">
        <f>IF(C199="",NA(),IF(OR(C199="Smelter not listed",C199="Smelter not yet identified"),MATCH($B199&amp;$D199,'Smelter Look-up'!$J:$J,0),MATCH($B199&amp;$C199,'Smelter Look-up'!$J:$J,0)))</f>
        <v>360</v>
      </c>
      <c r="X199" s="227">
        <f t="shared" si="30"/>
        <v>0</v>
      </c>
      <c r="AB199" s="228" t="str">
        <f t="shared" si="31"/>
        <v>TantalumMaterion Newton Inc.</v>
      </c>
    </row>
    <row r="200" spans="1:28" s="227" customFormat="1" ht="89.25">
      <c r="A200" s="181" t="s">
        <v>734</v>
      </c>
      <c r="B200" s="182" t="s">
        <v>1100</v>
      </c>
      <c r="C200" s="186" t="s">
        <v>2107</v>
      </c>
      <c r="D200" s="230"/>
      <c r="E200" s="182" t="s">
        <v>1075</v>
      </c>
      <c r="F200" s="182" t="s">
        <v>734</v>
      </c>
      <c r="G200" s="182" t="s">
        <v>13177</v>
      </c>
      <c r="H200" s="183">
        <v>0</v>
      </c>
      <c r="I200" s="184" t="s">
        <v>1684</v>
      </c>
      <c r="J200" s="184" t="s">
        <v>15280</v>
      </c>
      <c r="K200" s="224"/>
      <c r="L200" s="224"/>
      <c r="M200" s="224"/>
      <c r="N200" s="224"/>
      <c r="O200" s="224"/>
      <c r="P200" s="185"/>
      <c r="Q200" s="225"/>
      <c r="R200" s="182" t="str">
        <f ca="1">IF(ISERROR($V200),"",OFFSET('Smelter Look-up'!$C$4,$V200-4,0)&amp;"")</f>
        <v>Metallurgical Products India Pvt., Ltd.</v>
      </c>
      <c r="S200" s="181" t="str">
        <f t="shared" ca="1" si="29"/>
        <v>IN</v>
      </c>
      <c r="T200" s="181" t="str">
        <f ca="1">IF(B200="","",IF(ISERROR(MATCH($J200,SorP!$B$1:$B$6226,0)),"",INDIRECT("'SorP'!$A$"&amp;MATCH($S200&amp;$J200,SorP!C:C,0))))</f>
        <v>IN-MH</v>
      </c>
      <c r="U200" s="201"/>
      <c r="V200" s="226">
        <f>IF(C200="",NA(),IF(OR(C200="Smelter not listed",C200="Smelter not yet identified"),MATCH($B200&amp;$D200,'Smelter Look-up'!$J:$J,0),MATCH($B200&amp;$C200,'Smelter Look-up'!$J:$J,0)))</f>
        <v>362</v>
      </c>
      <c r="X200" s="227">
        <f t="shared" si="30"/>
        <v>0</v>
      </c>
      <c r="AB200" s="228" t="str">
        <f t="shared" si="31"/>
        <v>TantalumMetallurgical Products India Pvt., Ltd.</v>
      </c>
    </row>
    <row r="201" spans="1:28" s="227" customFormat="1" ht="63.75">
      <c r="A201" s="181" t="s">
        <v>735</v>
      </c>
      <c r="B201" s="182" t="s">
        <v>1100</v>
      </c>
      <c r="C201" s="186" t="s">
        <v>12377</v>
      </c>
      <c r="D201" s="230"/>
      <c r="E201" s="182" t="s">
        <v>1065</v>
      </c>
      <c r="F201" s="182" t="s">
        <v>735</v>
      </c>
      <c r="G201" s="182" t="s">
        <v>13177</v>
      </c>
      <c r="H201" s="183">
        <v>0</v>
      </c>
      <c r="I201" s="184" t="s">
        <v>1686</v>
      </c>
      <c r="J201" s="184" t="s">
        <v>1687</v>
      </c>
      <c r="K201" s="224"/>
      <c r="L201" s="224"/>
      <c r="M201" s="224"/>
      <c r="N201" s="224"/>
      <c r="O201" s="224"/>
      <c r="P201" s="185"/>
      <c r="Q201" s="225"/>
      <c r="R201" s="182" t="str">
        <f ca="1">IF(ISERROR($V201),"",OFFSET('Smelter Look-up'!$C$4,$V201-4,0)&amp;"")</f>
        <v>Mineracao Taboca S.A.</v>
      </c>
      <c r="S201" s="181" t="str">
        <f t="shared" ca="1" si="29"/>
        <v>BR</v>
      </c>
      <c r="T201" s="181" t="str">
        <f ca="1">IF(B201="","",IF(ISERROR(MATCH($J201,SorP!$B$1:$B$6226,0)),"",INDIRECT("'SorP'!$A$"&amp;MATCH($S201&amp;$J201,SorP!C:C,0))))</f>
        <v>BR-AM</v>
      </c>
      <c r="U201" s="201"/>
      <c r="V201" s="226">
        <f>IF(C201="",NA(),IF(OR(C201="Smelter not listed",C201="Smelter not yet identified"),MATCH($B201&amp;$D201,'Smelter Look-up'!$J:$J,0),MATCH($B201&amp;$C201,'Smelter Look-up'!$J:$J,0)))</f>
        <v>363</v>
      </c>
      <c r="X201" s="227">
        <f t="shared" si="30"/>
        <v>0</v>
      </c>
      <c r="AB201" s="228" t="str">
        <f t="shared" si="31"/>
        <v>TantalumMineracao Taboca S.A.</v>
      </c>
    </row>
    <row r="202" spans="1:28" s="227" customFormat="1" ht="89.25">
      <c r="A202" s="181" t="s">
        <v>736</v>
      </c>
      <c r="B202" s="182" t="s">
        <v>1100</v>
      </c>
      <c r="C202" s="186" t="s">
        <v>1196</v>
      </c>
      <c r="D202" s="230"/>
      <c r="E202" s="182" t="s">
        <v>1077</v>
      </c>
      <c r="F202" s="182" t="s">
        <v>736</v>
      </c>
      <c r="G202" s="182" t="s">
        <v>13177</v>
      </c>
      <c r="H202" s="183">
        <v>0</v>
      </c>
      <c r="I202" s="184" t="s">
        <v>1688</v>
      </c>
      <c r="J202" s="184" t="s">
        <v>1689</v>
      </c>
      <c r="K202" s="224"/>
      <c r="L202" s="224"/>
      <c r="M202" s="224"/>
      <c r="N202" s="224"/>
      <c r="O202" s="224"/>
      <c r="P202" s="185"/>
      <c r="Q202" s="225"/>
      <c r="R202" s="182" t="str">
        <f ca="1">IF(ISERROR($V202),"",OFFSET('Smelter Look-up'!$C$4,$V202-4,0)&amp;"")</f>
        <v>Mitsui Mining and Smelting Co., Ltd.</v>
      </c>
      <c r="S202" s="181" t="str">
        <f t="shared" ca="1" si="29"/>
        <v>JP</v>
      </c>
      <c r="T202" s="181" t="str">
        <f ca="1">IF(B202="","",IF(ISERROR(MATCH($J202,SorP!$B$1:$B$6226,0)),"",INDIRECT("'SorP'!$A$"&amp;MATCH($S202&amp;$J202,SorP!C:C,0))))</f>
        <v>JP-40</v>
      </c>
      <c r="U202" s="201"/>
      <c r="V202" s="226">
        <f>IF(C202="",NA(),IF(OR(C202="Smelter not listed",C202="Smelter not yet identified"),MATCH($B202&amp;$D202,'Smelter Look-up'!$J:$J,0),MATCH($B202&amp;$C202,'Smelter Look-up'!$J:$J,0)))</f>
        <v>367</v>
      </c>
      <c r="X202" s="227">
        <f t="shared" si="30"/>
        <v>0</v>
      </c>
      <c r="AB202" s="228" t="str">
        <f t="shared" si="31"/>
        <v>TantalumMitsui Mining and Smelting Co., Ltd.</v>
      </c>
    </row>
    <row r="203" spans="1:28" s="227" customFormat="1" ht="102">
      <c r="A203" s="181" t="s">
        <v>738</v>
      </c>
      <c r="B203" s="182" t="s">
        <v>1100</v>
      </c>
      <c r="C203" s="186" t="s">
        <v>999</v>
      </c>
      <c r="D203" s="230"/>
      <c r="E203" s="182" t="s">
        <v>1069</v>
      </c>
      <c r="F203" s="182" t="s">
        <v>738</v>
      </c>
      <c r="G203" s="182" t="s">
        <v>13177</v>
      </c>
      <c r="H203" s="183">
        <v>0</v>
      </c>
      <c r="I203" s="184" t="s">
        <v>1692</v>
      </c>
      <c r="J203" s="184" t="s">
        <v>13517</v>
      </c>
      <c r="K203" s="224"/>
      <c r="L203" s="224"/>
      <c r="M203" s="224"/>
      <c r="N203" s="224"/>
      <c r="O203" s="224"/>
      <c r="P203" s="185"/>
      <c r="Q203" s="225"/>
      <c r="R203" s="182" t="str">
        <f ca="1">IF(ISERROR($V203),"",OFFSET('Smelter Look-up'!$C$4,$V203-4,0)&amp;"")</f>
        <v>Ningxia Orient Tantalum Industry Co., Ltd.</v>
      </c>
      <c r="S203" s="181" t="str">
        <f t="shared" ca="1" si="29"/>
        <v>CN</v>
      </c>
      <c r="T203" s="181" t="str">
        <f ca="1">IF(B203="","",IF(ISERROR(MATCH($J203,SorP!$B$1:$B$6226,0)),"",INDIRECT("'SorP'!$A$"&amp;MATCH($S203&amp;$J203,SorP!C:C,0))))</f>
        <v>CN-NX</v>
      </c>
      <c r="U203" s="201"/>
      <c r="V203" s="226">
        <f>IF(C203="",NA(),IF(OR(C203="Smelter not listed",C203="Smelter not yet identified"),MATCH($B203&amp;$D203,'Smelter Look-up'!$J:$J,0),MATCH($B203&amp;$C203,'Smelter Look-up'!$J:$J,0)))</f>
        <v>370</v>
      </c>
      <c r="X203" s="227">
        <f t="shared" si="30"/>
        <v>0</v>
      </c>
      <c r="AB203" s="228" t="str">
        <f t="shared" si="31"/>
        <v>TantalumNingxia Orient Tantalum Industry Co., Ltd.</v>
      </c>
    </row>
    <row r="204" spans="1:28" s="227" customFormat="1" ht="51">
      <c r="A204" s="181" t="s">
        <v>737</v>
      </c>
      <c r="B204" s="182" t="s">
        <v>1100</v>
      </c>
      <c r="C204" s="186" t="s">
        <v>2478</v>
      </c>
      <c r="D204" s="230"/>
      <c r="E204" s="182" t="s">
        <v>1072</v>
      </c>
      <c r="F204" s="182" t="s">
        <v>737</v>
      </c>
      <c r="G204" s="182" t="s">
        <v>13177</v>
      </c>
      <c r="H204" s="183">
        <v>0</v>
      </c>
      <c r="I204" s="184" t="s">
        <v>1690</v>
      </c>
      <c r="J204" s="184" t="s">
        <v>1691</v>
      </c>
      <c r="K204" s="224"/>
      <c r="L204" s="224"/>
      <c r="M204" s="224"/>
      <c r="N204" s="224"/>
      <c r="O204" s="224"/>
      <c r="P204" s="185"/>
      <c r="Q204" s="225"/>
      <c r="R204" s="182" t="str">
        <f ca="1">IF(ISERROR($V204),"",OFFSET('Smelter Look-up'!$C$4,$V204-4,0)&amp;"")</f>
        <v>NPM Silmet AS</v>
      </c>
      <c r="S204" s="181" t="str">
        <f t="shared" ca="1" si="29"/>
        <v>EE</v>
      </c>
      <c r="T204" s="181" t="str">
        <f ca="1">IF(B204="","",IF(ISERROR(MATCH($J204,SorP!$B$1:$B$6226,0)),"",INDIRECT("'SorP'!$A$"&amp;MATCH($S204&amp;$J204,SorP!C:C,0))))</f>
        <v>EE-45</v>
      </c>
      <c r="U204" s="201"/>
      <c r="V204" s="226">
        <f>IF(C204="",NA(),IF(OR(C204="Smelter not listed",C204="Smelter not yet identified"),MATCH($B204&amp;$D204,'Smelter Look-up'!$J:$J,0),MATCH($B204&amp;$C204,'Smelter Look-up'!$J:$J,0)))</f>
        <v>371</v>
      </c>
      <c r="X204" s="227">
        <f t="shared" si="30"/>
        <v>0</v>
      </c>
      <c r="AB204" s="228" t="str">
        <f t="shared" si="31"/>
        <v>TantalumNPM Silmet AS</v>
      </c>
    </row>
    <row r="205" spans="1:28" s="227" customFormat="1" ht="38.25">
      <c r="A205" s="181" t="s">
        <v>15340</v>
      </c>
      <c r="B205" s="182" t="s">
        <v>1100</v>
      </c>
      <c r="C205" s="186" t="s">
        <v>15339</v>
      </c>
      <c r="D205" s="230"/>
      <c r="E205" s="182" t="s">
        <v>13050</v>
      </c>
      <c r="F205" s="182" t="s">
        <v>15340</v>
      </c>
      <c r="G205" s="182" t="s">
        <v>13177</v>
      </c>
      <c r="H205" s="183">
        <v>0</v>
      </c>
      <c r="I205" s="184" t="s">
        <v>15622</v>
      </c>
      <c r="J205" s="184" t="s">
        <v>4812</v>
      </c>
      <c r="K205" s="224"/>
      <c r="L205" s="224"/>
      <c r="M205" s="224"/>
      <c r="N205" s="224"/>
      <c r="O205" s="224"/>
      <c r="P205" s="185"/>
      <c r="Q205" s="225"/>
      <c r="R205" s="182" t="str">
        <f ca="1">IF(ISERROR($V205),"",OFFSET('Smelter Look-up'!$C$4,$V205-4,0)&amp;"")</f>
        <v>PowerX Ltd.</v>
      </c>
      <c r="S205" s="181" t="str">
        <f t="shared" ca="1" si="29"/>
        <v>RW</v>
      </c>
      <c r="T205" s="181" t="str">
        <f ca="1">IF(B205="","",IF(ISERROR(MATCH($J205,SorP!$B$1:$B$6226,0)),"",INDIRECT("'SorP'!$A$"&amp;MATCH($S205&amp;$J205,SorP!C:C,0))))</f>
        <v>RW-02</v>
      </c>
      <c r="U205" s="201"/>
      <c r="V205" s="226">
        <f>IF(C205="",NA(),IF(OR(C205="Smelter not listed",C205="Smelter not yet identified"),MATCH($B205&amp;$D205,'Smelter Look-up'!$J:$J,0),MATCH($B205&amp;$C205,'Smelter Look-up'!$J:$J,0)))</f>
        <v>372</v>
      </c>
      <c r="X205" s="227">
        <f t="shared" si="30"/>
        <v>0</v>
      </c>
      <c r="AB205" s="228" t="str">
        <f t="shared" si="31"/>
        <v>TantalumPowerX Ltd.</v>
      </c>
    </row>
    <row r="206" spans="1:28" s="227" customFormat="1" ht="38.25">
      <c r="A206" s="181" t="s">
        <v>15837</v>
      </c>
      <c r="B206" s="182" t="s">
        <v>1100</v>
      </c>
      <c r="C206" s="186" t="s">
        <v>15838</v>
      </c>
      <c r="D206" s="230"/>
      <c r="E206" s="182" t="s">
        <v>2384</v>
      </c>
      <c r="F206" s="182" t="s">
        <v>15837</v>
      </c>
      <c r="G206" s="182" t="s">
        <v>13177</v>
      </c>
      <c r="H206" s="183">
        <v>0</v>
      </c>
      <c r="I206" s="184" t="s">
        <v>15839</v>
      </c>
      <c r="J206" s="184" t="s">
        <v>2215</v>
      </c>
      <c r="K206" s="224"/>
      <c r="L206" s="224"/>
      <c r="M206" s="224"/>
      <c r="N206" s="224"/>
      <c r="O206" s="224"/>
      <c r="P206" s="185"/>
      <c r="Q206" s="225"/>
      <c r="R206" s="182" t="str">
        <f ca="1">IF(ISERROR($V206),"",OFFSET('Smelter Look-up'!$C$4,$V206-4,0)&amp;"")</f>
        <v/>
      </c>
      <c r="S206" s="181" t="str">
        <f t="shared" ca="1" si="29"/>
        <v>US</v>
      </c>
      <c r="T206" s="181" t="str">
        <f ca="1">IF(B206="","",IF(ISERROR(MATCH($J206,SorP!$B$1:$B$6226,0)),"",INDIRECT("'SorP'!$A$"&amp;MATCH($S206&amp;$J206,SorP!C:C,0))))</f>
        <v>US-TX</v>
      </c>
      <c r="U206" s="201"/>
      <c r="V206" s="226" t="e">
        <f>IF(C206="",NA(),IF(OR(C206="Smelter not listed",C206="Smelter not yet identified"),MATCH($B206&amp;$D206,'Smelter Look-up'!$J:$J,0),MATCH($B206&amp;$C206,'Smelter Look-up'!$J:$J,0)))</f>
        <v>#N/A</v>
      </c>
      <c r="X206" s="227">
        <f t="shared" si="30"/>
        <v>0</v>
      </c>
      <c r="AB206" s="228" t="str">
        <f t="shared" si="31"/>
        <v>TantalumQuantumClean</v>
      </c>
    </row>
    <row r="207" spans="1:28" s="227" customFormat="1" ht="76.5">
      <c r="A207" s="181" t="s">
        <v>1716</v>
      </c>
      <c r="B207" s="182" t="s">
        <v>1100</v>
      </c>
      <c r="C207" s="186" t="s">
        <v>12381</v>
      </c>
      <c r="D207" s="230"/>
      <c r="E207" s="182" t="s">
        <v>1065</v>
      </c>
      <c r="F207" s="182" t="s">
        <v>1716</v>
      </c>
      <c r="G207" s="182" t="s">
        <v>13177</v>
      </c>
      <c r="H207" s="183">
        <v>0</v>
      </c>
      <c r="I207" s="184" t="s">
        <v>1683</v>
      </c>
      <c r="J207" s="184" t="s">
        <v>1717</v>
      </c>
      <c r="K207" s="224"/>
      <c r="L207" s="224"/>
      <c r="M207" s="224"/>
      <c r="N207" s="224"/>
      <c r="O207" s="224"/>
      <c r="P207" s="185"/>
      <c r="Q207" s="225"/>
      <c r="R207" s="182" t="str">
        <f ca="1">IF(ISERROR($V207),"",OFFSET('Smelter Look-up'!$C$4,$V207-4,0)&amp;"")</f>
        <v>Resind Industria e Comercio Ltda.</v>
      </c>
      <c r="S207" s="181" t="str">
        <f t="shared" ca="1" si="29"/>
        <v>BR</v>
      </c>
      <c r="T207" s="181" t="str">
        <f ca="1">IF(B207="","",IF(ISERROR(MATCH($J207,SorP!$B$1:$B$6226,0)),"",INDIRECT("'SorP'!$A$"&amp;MATCH($S207&amp;$J207,SorP!C:C,0))))</f>
        <v>BR-MG</v>
      </c>
      <c r="U207" s="201"/>
      <c r="V207" s="226">
        <f>IF(C207="",NA(),IF(OR(C207="Smelter not listed",C207="Smelter not yet identified"),MATCH($B207&amp;$D207,'Smelter Look-up'!$J:$J,0),MATCH($B207&amp;$C207,'Smelter Look-up'!$J:$J,0)))</f>
        <v>374</v>
      </c>
      <c r="X207" s="227">
        <f t="shared" si="30"/>
        <v>0</v>
      </c>
      <c r="AB207" s="228" t="str">
        <f t="shared" si="31"/>
        <v>TantalumResind Industria e Comercio Ltda.</v>
      </c>
    </row>
    <row r="208" spans="1:28" s="227" customFormat="1" ht="114.75">
      <c r="A208" s="181" t="s">
        <v>14952</v>
      </c>
      <c r="B208" s="182" t="s">
        <v>1100</v>
      </c>
      <c r="C208" s="186" t="s">
        <v>15302</v>
      </c>
      <c r="D208" s="230"/>
      <c r="E208" s="182" t="s">
        <v>1069</v>
      </c>
      <c r="F208" s="182" t="s">
        <v>14952</v>
      </c>
      <c r="G208" s="182" t="s">
        <v>13177</v>
      </c>
      <c r="H208" s="183">
        <v>0</v>
      </c>
      <c r="I208" s="184" t="s">
        <v>15840</v>
      </c>
      <c r="J208" s="184" t="s">
        <v>13544</v>
      </c>
      <c r="K208" s="224"/>
      <c r="L208" s="224"/>
      <c r="M208" s="224"/>
      <c r="N208" s="224"/>
      <c r="O208" s="224"/>
      <c r="P208" s="185"/>
      <c r="Q208" s="225"/>
      <c r="R208" s="182" t="str">
        <f ca="1">IF(ISERROR($V208),"",OFFSET('Smelter Look-up'!$C$4,$V208-4,0)&amp;"")</f>
        <v>RFH Yancheng Jinye New Material Technology Co., Ltd.</v>
      </c>
      <c r="S208" s="181" t="str">
        <f t="shared" ca="1" si="29"/>
        <v>CN</v>
      </c>
      <c r="T208" s="181" t="str">
        <f ca="1">IF(B208="","",IF(ISERROR(MATCH($J208,SorP!$B$1:$B$6226,0)),"",INDIRECT("'SorP'!$A$"&amp;MATCH($S208&amp;$J208,SorP!C:C,0))))</f>
        <v>CN-JS</v>
      </c>
      <c r="U208" s="201"/>
      <c r="V208" s="226">
        <f>IF(C208="",NA(),IF(OR(C208="Smelter not listed",C208="Smelter not yet identified"),MATCH($B208&amp;$D208,'Smelter Look-up'!$J:$J,0),MATCH($B208&amp;$C208,'Smelter Look-up'!$J:$J,0)))</f>
        <v>378</v>
      </c>
      <c r="X208" s="227">
        <f t="shared" si="30"/>
        <v>0</v>
      </c>
      <c r="AB208" s="228" t="str">
        <f t="shared" si="31"/>
        <v>TantalumRFH Yancheng Jinye New Material Technology Co., Ltd.</v>
      </c>
    </row>
    <row r="209" spans="1:28" s="227" customFormat="1" ht="89.25">
      <c r="A209" s="181" t="s">
        <v>740</v>
      </c>
      <c r="B209" s="182" t="s">
        <v>1100</v>
      </c>
      <c r="C209" s="186" t="s">
        <v>1343</v>
      </c>
      <c r="D209" s="230"/>
      <c r="E209" s="182" t="s">
        <v>854</v>
      </c>
      <c r="F209" s="182" t="s">
        <v>740</v>
      </c>
      <c r="G209" s="182" t="s">
        <v>13177</v>
      </c>
      <c r="H209" s="183">
        <v>0</v>
      </c>
      <c r="I209" s="184" t="s">
        <v>1695</v>
      </c>
      <c r="J209" s="184" t="s">
        <v>9955</v>
      </c>
      <c r="K209" s="224"/>
      <c r="L209" s="224"/>
      <c r="M209" s="224"/>
      <c r="N209" s="224"/>
      <c r="O209" s="224"/>
      <c r="P209" s="185"/>
      <c r="Q209" s="225"/>
      <c r="R209" s="182" t="str">
        <f ca="1">IF(ISERROR($V209),"",OFFSET('Smelter Look-up'!$C$4,$V209-4,0)&amp;"")</f>
        <v>Solikamsk Magnesium Works OAO</v>
      </c>
      <c r="S209" s="181" t="str">
        <f t="shared" ca="1" si="29"/>
        <v>RU</v>
      </c>
      <c r="T209" s="181" t="str">
        <f ca="1">IF(B209="","",IF(ISERROR(MATCH($J209,SorP!$B$1:$B$6226,0)),"",INDIRECT("'SorP'!$A$"&amp;MATCH($S209&amp;$J209,SorP!C:C,0))))</f>
        <v>RU-PER</v>
      </c>
      <c r="U209" s="201"/>
      <c r="V209" s="226">
        <f>IF(C209="",NA(),IF(OR(C209="Smelter not listed",C209="Smelter not yet identified"),MATCH($B209&amp;$D209,'Smelter Look-up'!$J:$J,0),MATCH($B209&amp;$C209,'Smelter Look-up'!$J:$J,0)))</f>
        <v>380</v>
      </c>
      <c r="X209" s="227">
        <f t="shared" si="30"/>
        <v>0</v>
      </c>
      <c r="AB209" s="228" t="str">
        <f t="shared" si="31"/>
        <v>TantalumSolikamsk Magnesium Works OAO</v>
      </c>
    </row>
    <row r="210" spans="1:28" s="227" customFormat="1" ht="63.75">
      <c r="A210" s="181" t="s">
        <v>741</v>
      </c>
      <c r="B210" s="182" t="s">
        <v>1100</v>
      </c>
      <c r="C210" s="186" t="s">
        <v>2397</v>
      </c>
      <c r="D210" s="230"/>
      <c r="E210" s="182" t="s">
        <v>1077</v>
      </c>
      <c r="F210" s="182" t="s">
        <v>741</v>
      </c>
      <c r="G210" s="182" t="s">
        <v>13177</v>
      </c>
      <c r="H210" s="183">
        <v>0</v>
      </c>
      <c r="I210" s="184" t="s">
        <v>1696</v>
      </c>
      <c r="J210" s="184" t="s">
        <v>1518</v>
      </c>
      <c r="K210" s="224"/>
      <c r="L210" s="224"/>
      <c r="M210" s="224"/>
      <c r="N210" s="224"/>
      <c r="O210" s="224"/>
      <c r="P210" s="185"/>
      <c r="Q210" s="225"/>
      <c r="R210" s="182" t="str">
        <f ca="1">IF(ISERROR($V210),"",OFFSET('Smelter Look-up'!$C$4,$V210-4,0)&amp;"")</f>
        <v>Taki Chemical Co., Ltd.</v>
      </c>
      <c r="S210" s="181" t="str">
        <f t="shared" ca="1" si="29"/>
        <v>JP</v>
      </c>
      <c r="T210" s="181" t="str">
        <f ca="1">IF(B210="","",IF(ISERROR(MATCH($J210,SorP!$B$1:$B$6226,0)),"",INDIRECT("'SorP'!$A$"&amp;MATCH($S210&amp;$J210,SorP!C:C,0))))</f>
        <v>JP-28</v>
      </c>
      <c r="U210" s="201"/>
      <c r="V210" s="226">
        <f>IF(C210="",NA(),IF(OR(C210="Smelter not listed",C210="Smelter not yet identified"),MATCH($B210&amp;$D210,'Smelter Look-up'!$J:$J,0),MATCH($B210&amp;$C210,'Smelter Look-up'!$J:$J,0)))</f>
        <v>382</v>
      </c>
      <c r="X210" s="227">
        <f t="shared" si="30"/>
        <v>0</v>
      </c>
      <c r="AB210" s="228" t="str">
        <f t="shared" si="31"/>
        <v>TantalumTaki Chemical Co., Ltd.</v>
      </c>
    </row>
    <row r="211" spans="1:28" s="227" customFormat="1" ht="51">
      <c r="A211" s="181" t="s">
        <v>1380</v>
      </c>
      <c r="B211" s="182" t="s">
        <v>1100</v>
      </c>
      <c r="C211" s="186" t="s">
        <v>14946</v>
      </c>
      <c r="D211" s="230"/>
      <c r="E211" s="182" t="s">
        <v>859</v>
      </c>
      <c r="F211" s="182" t="s">
        <v>1380</v>
      </c>
      <c r="G211" s="182" t="s">
        <v>13177</v>
      </c>
      <c r="H211" s="183">
        <v>0</v>
      </c>
      <c r="I211" s="184" t="s">
        <v>1707</v>
      </c>
      <c r="J211" s="184" t="s">
        <v>1708</v>
      </c>
      <c r="K211" s="224"/>
      <c r="L211" s="224"/>
      <c r="M211" s="224"/>
      <c r="N211" s="224"/>
      <c r="O211" s="224"/>
      <c r="P211" s="185"/>
      <c r="Q211" s="225"/>
      <c r="R211" s="182" t="str">
        <f ca="1">IF(ISERROR($V211),"",OFFSET('Smelter Look-up'!$C$4,$V211-4,0)&amp;"")</f>
        <v>TANIOBIS Co., Ltd.</v>
      </c>
      <c r="S211" s="181" t="str">
        <f t="shared" ca="1" si="29"/>
        <v>TH</v>
      </c>
      <c r="T211" s="181" t="str">
        <f ca="1">IF(B211="","",IF(ISERROR(MATCH($J211,SorP!$B$1:$B$6226,0)),"",INDIRECT("'SorP'!$A$"&amp;MATCH($S211&amp;$J211,SorP!C:C,0))))</f>
        <v>TH-21</v>
      </c>
      <c r="U211" s="201"/>
      <c r="V211" s="226">
        <f>IF(C211="",NA(),IF(OR(C211="Smelter not listed",C211="Smelter not yet identified"),MATCH($B211&amp;$D211,'Smelter Look-up'!$J:$J,0),MATCH($B211&amp;$C211,'Smelter Look-up'!$J:$J,0)))</f>
        <v>384</v>
      </c>
      <c r="X211" s="227">
        <f t="shared" si="30"/>
        <v>0</v>
      </c>
      <c r="AB211" s="228" t="str">
        <f t="shared" si="31"/>
        <v>TantalumTANIOBIS Co., Ltd.</v>
      </c>
    </row>
    <row r="212" spans="1:28" s="227" customFormat="1" ht="51">
      <c r="A212" s="181" t="s">
        <v>1381</v>
      </c>
      <c r="B212" s="182" t="s">
        <v>1100</v>
      </c>
      <c r="C212" s="186" t="s">
        <v>14949</v>
      </c>
      <c r="D212" s="230"/>
      <c r="E212" s="182" t="s">
        <v>1070</v>
      </c>
      <c r="F212" s="182" t="s">
        <v>1381</v>
      </c>
      <c r="G212" s="182" t="s">
        <v>13177</v>
      </c>
      <c r="H212" s="183">
        <v>0</v>
      </c>
      <c r="I212" s="184" t="s">
        <v>1709</v>
      </c>
      <c r="J212" s="184" t="s">
        <v>4197</v>
      </c>
      <c r="K212" s="224"/>
      <c r="L212" s="224"/>
      <c r="M212" s="224"/>
      <c r="N212" s="224"/>
      <c r="O212" s="224"/>
      <c r="P212" s="185"/>
      <c r="Q212" s="225"/>
      <c r="R212" s="182" t="str">
        <f ca="1">IF(ISERROR($V212),"",OFFSET('Smelter Look-up'!$C$4,$V212-4,0)&amp;"")</f>
        <v>TANIOBIS GmbH</v>
      </c>
      <c r="S212" s="181" t="str">
        <f t="shared" ca="1" si="29"/>
        <v>DE</v>
      </c>
      <c r="T212" s="181" t="str">
        <f ca="1">IF(B212="","",IF(ISERROR(MATCH($J212,SorP!$B$1:$B$6226,0)),"",INDIRECT("'SorP'!$A$"&amp;MATCH($S212&amp;$J212,SorP!C:C,0))))</f>
        <v>DE-NI</v>
      </c>
      <c r="U212" s="201"/>
      <c r="V212" s="226">
        <f>IF(C212="",NA(),IF(OR(C212="Smelter not listed",C212="Smelter not yet identified"),MATCH($B212&amp;$D212,'Smelter Look-up'!$J:$J,0),MATCH($B212&amp;$C212,'Smelter Look-up'!$J:$J,0)))</f>
        <v>385</v>
      </c>
      <c r="X212" s="227">
        <f t="shared" si="30"/>
        <v>0</v>
      </c>
      <c r="AB212" s="228" t="str">
        <f t="shared" si="31"/>
        <v>TantalumTANIOBIS GmbH</v>
      </c>
    </row>
    <row r="213" spans="1:28" s="227" customFormat="1" ht="76.5">
      <c r="A213" s="181" t="s">
        <v>1385</v>
      </c>
      <c r="B213" s="182" t="s">
        <v>1100</v>
      </c>
      <c r="C213" s="186" t="s">
        <v>14947</v>
      </c>
      <c r="D213" s="230"/>
      <c r="E213" s="182" t="s">
        <v>1077</v>
      </c>
      <c r="F213" s="182" t="s">
        <v>1385</v>
      </c>
      <c r="G213" s="182" t="s">
        <v>13177</v>
      </c>
      <c r="H213" s="183">
        <v>0</v>
      </c>
      <c r="I213" s="184" t="s">
        <v>15621</v>
      </c>
      <c r="J213" s="184" t="s">
        <v>1712</v>
      </c>
      <c r="K213" s="224"/>
      <c r="L213" s="224"/>
      <c r="M213" s="224"/>
      <c r="N213" s="224"/>
      <c r="O213" s="224"/>
      <c r="P213" s="185"/>
      <c r="Q213" s="225"/>
      <c r="R213" s="182" t="str">
        <f ca="1">IF(ISERROR($V213),"",OFFSET('Smelter Look-up'!$C$4,$V213-4,0)&amp;"")</f>
        <v>TANIOBIS Japan Co., Ltd.</v>
      </c>
      <c r="S213" s="181" t="str">
        <f t="shared" ca="1" si="29"/>
        <v>JP</v>
      </c>
      <c r="T213" s="181" t="str">
        <f ca="1">IF(B213="","",IF(ISERROR(MATCH($J213,SorP!$B$1:$B$6226,0)),"",INDIRECT("'SorP'!$A$"&amp;MATCH($S213&amp;$J213,SorP!C:C,0))))</f>
        <v>JP-08</v>
      </c>
      <c r="U213" s="201"/>
      <c r="V213" s="226">
        <f>IF(C213="",NA(),IF(OR(C213="Smelter not listed",C213="Smelter not yet identified"),MATCH($B213&amp;$D213,'Smelter Look-up'!$J:$J,0),MATCH($B213&amp;$C213,'Smelter Look-up'!$J:$J,0)))</f>
        <v>386</v>
      </c>
      <c r="X213" s="227">
        <f t="shared" si="30"/>
        <v>0</v>
      </c>
      <c r="AB213" s="228" t="str">
        <f t="shared" si="31"/>
        <v>TantalumTANIOBIS Japan Co., Ltd.</v>
      </c>
    </row>
    <row r="214" spans="1:28" s="227" customFormat="1" ht="76.5">
      <c r="A214" s="181" t="s">
        <v>1386</v>
      </c>
      <c r="B214" s="182" t="s">
        <v>1100</v>
      </c>
      <c r="C214" s="186" t="s">
        <v>14948</v>
      </c>
      <c r="D214" s="230"/>
      <c r="E214" s="182" t="s">
        <v>1070</v>
      </c>
      <c r="F214" s="182" t="s">
        <v>1386</v>
      </c>
      <c r="G214" s="182" t="s">
        <v>13177</v>
      </c>
      <c r="H214" s="183">
        <v>0</v>
      </c>
      <c r="I214" s="184" t="s">
        <v>1710</v>
      </c>
      <c r="J214" s="184" t="s">
        <v>1511</v>
      </c>
      <c r="K214" s="224"/>
      <c r="L214" s="224"/>
      <c r="M214" s="224"/>
      <c r="N214" s="224"/>
      <c r="O214" s="224"/>
      <c r="P214" s="185"/>
      <c r="Q214" s="225"/>
      <c r="R214" s="182" t="str">
        <f ca="1">IF(ISERROR($V214),"",OFFSET('Smelter Look-up'!$C$4,$V214-4,0)&amp;"")</f>
        <v>TANIOBIS Smelting GmbH &amp; Co. KG</v>
      </c>
      <c r="S214" s="181" t="str">
        <f t="shared" ca="1" si="29"/>
        <v>DE</v>
      </c>
      <c r="T214" s="181" t="str">
        <f ca="1">IF(B214="","",IF(ISERROR(MATCH($J214,SorP!$B$1:$B$6226,0)),"",INDIRECT("'SorP'!$A$"&amp;MATCH($S214&amp;$J214,SorP!C:C,0))))</f>
        <v>DE-BW</v>
      </c>
      <c r="U214" s="201"/>
      <c r="V214" s="226">
        <f>IF(C214="",NA(),IF(OR(C214="Smelter not listed",C214="Smelter not yet identified"),MATCH($B214&amp;$D214,'Smelter Look-up'!$J:$J,0),MATCH($B214&amp;$C214,'Smelter Look-up'!$J:$J,0)))</f>
        <v>387</v>
      </c>
      <c r="X214" s="227">
        <f t="shared" si="30"/>
        <v>0</v>
      </c>
      <c r="AB214" s="228" t="str">
        <f t="shared" si="31"/>
        <v>TantalumTANIOBIS Smelting GmbH &amp; Co. KG</v>
      </c>
    </row>
    <row r="215" spans="1:28" s="227" customFormat="1" ht="38.25">
      <c r="A215" s="181" t="s">
        <v>742</v>
      </c>
      <c r="B215" s="182" t="s">
        <v>1100</v>
      </c>
      <c r="C215" s="186" t="s">
        <v>1697</v>
      </c>
      <c r="D215" s="230"/>
      <c r="E215" s="182" t="s">
        <v>2384</v>
      </c>
      <c r="F215" s="182" t="s">
        <v>742</v>
      </c>
      <c r="G215" s="182" t="s">
        <v>13177</v>
      </c>
      <c r="H215" s="183">
        <v>0</v>
      </c>
      <c r="I215" s="184" t="s">
        <v>1698</v>
      </c>
      <c r="J215" s="184" t="s">
        <v>1699</v>
      </c>
      <c r="K215" s="224"/>
      <c r="L215" s="224"/>
      <c r="M215" s="224"/>
      <c r="N215" s="224"/>
      <c r="O215" s="224"/>
      <c r="P215" s="185"/>
      <c r="Q215" s="225"/>
      <c r="R215" s="182" t="str">
        <f ca="1">IF(ISERROR($V215),"",OFFSET('Smelter Look-up'!$C$4,$V215-4,0)&amp;"")</f>
        <v>Telex Metals</v>
      </c>
      <c r="S215" s="181" t="str">
        <f t="shared" ca="1" si="29"/>
        <v>US</v>
      </c>
      <c r="T215" s="181" t="str">
        <f ca="1">IF(B215="","",IF(ISERROR(MATCH($J215,SorP!$B$1:$B$6226,0)),"",INDIRECT("'SorP'!$A$"&amp;MATCH($S215&amp;$J215,SorP!C:C,0))))</f>
        <v>US-PA</v>
      </c>
      <c r="U215" s="201"/>
      <c r="V215" s="226">
        <f>IF(C215="",NA(),IF(OR(C215="Smelter not listed",C215="Smelter not yet identified"),MATCH($B215&amp;$D215,'Smelter Look-up'!$J:$J,0),MATCH($B215&amp;$C215,'Smelter Look-up'!$J:$J,0)))</f>
        <v>388</v>
      </c>
      <c r="X215" s="227">
        <f t="shared" si="30"/>
        <v>0</v>
      </c>
      <c r="AB215" s="228" t="str">
        <f t="shared" si="31"/>
        <v>TantalumTelex Metals</v>
      </c>
    </row>
    <row r="216" spans="1:28" s="227" customFormat="1" ht="76.5">
      <c r="A216" s="181" t="s">
        <v>743</v>
      </c>
      <c r="B216" s="182" t="s">
        <v>1100</v>
      </c>
      <c r="C216" s="186" t="s">
        <v>1700</v>
      </c>
      <c r="D216" s="230"/>
      <c r="E216" s="182" t="s">
        <v>1078</v>
      </c>
      <c r="F216" s="182" t="s">
        <v>743</v>
      </c>
      <c r="G216" s="182" t="s">
        <v>13177</v>
      </c>
      <c r="H216" s="183">
        <v>0</v>
      </c>
      <c r="I216" s="184" t="s">
        <v>1572</v>
      </c>
      <c r="J216" s="184" t="s">
        <v>7005</v>
      </c>
      <c r="K216" s="224"/>
      <c r="L216" s="224"/>
      <c r="M216" s="224"/>
      <c r="N216" s="224"/>
      <c r="O216" s="224"/>
      <c r="P216" s="185"/>
      <c r="Q216" s="225"/>
      <c r="R216" s="182" t="str">
        <f ca="1">IF(ISERROR($V216),"",OFFSET('Smelter Look-up'!$C$4,$V216-4,0)&amp;"")</f>
        <v>Ulba Metallurgical Plant JSC</v>
      </c>
      <c r="S216" s="181" t="str">
        <f t="shared" ca="1" si="29"/>
        <v>KZ</v>
      </c>
      <c r="T216" s="181" t="str">
        <f ca="1">IF(B216="","",IF(ISERROR(MATCH($J216,SorP!$B$1:$B$6226,0)),"",INDIRECT("'SorP'!$A$"&amp;MATCH($S216&amp;$J216,SorP!C:C,0))))</f>
        <v>KZ-KAR</v>
      </c>
      <c r="U216" s="201"/>
      <c r="V216" s="226">
        <f>IF(C216="",NA(),IF(OR(C216="Smelter not listed",C216="Smelter not yet identified"),MATCH($B216&amp;$D216,'Smelter Look-up'!$J:$J,0),MATCH($B216&amp;$C216,'Smelter Look-up'!$J:$J,0)))</f>
        <v>390</v>
      </c>
      <c r="X216" s="227">
        <f t="shared" si="30"/>
        <v>0</v>
      </c>
      <c r="AB216" s="228" t="str">
        <f t="shared" si="31"/>
        <v>TantalumUlba Metallurgical Plant JSC</v>
      </c>
    </row>
    <row r="217" spans="1:28" s="227" customFormat="1" ht="89.25">
      <c r="A217" s="181" t="s">
        <v>730</v>
      </c>
      <c r="B217" s="182" t="s">
        <v>1100</v>
      </c>
      <c r="C217" s="186" t="s">
        <v>14945</v>
      </c>
      <c r="D217" s="230"/>
      <c r="E217" s="182" t="s">
        <v>1069</v>
      </c>
      <c r="F217" s="182" t="s">
        <v>730</v>
      </c>
      <c r="G217" s="182" t="s">
        <v>13177</v>
      </c>
      <c r="H217" s="183">
        <v>0</v>
      </c>
      <c r="I217" s="184" t="s">
        <v>1681</v>
      </c>
      <c r="J217" s="184" t="s">
        <v>13536</v>
      </c>
      <c r="K217" s="224"/>
      <c r="L217" s="224"/>
      <c r="M217" s="224"/>
      <c r="N217" s="224"/>
      <c r="O217" s="224"/>
      <c r="P217" s="185"/>
      <c r="Q217" s="225"/>
      <c r="R217" s="182" t="str">
        <f ca="1">IF(ISERROR($V217),"",OFFSET('Smelter Look-up'!$C$4,$V217-4,0)&amp;"")</f>
        <v>XIMEI RESOURCES (GUANGDONG) LIMITED</v>
      </c>
      <c r="S217" s="181" t="str">
        <f t="shared" ca="1" si="29"/>
        <v>CN</v>
      </c>
      <c r="T217" s="181" t="str">
        <f ca="1">IF(B217="","",IF(ISERROR(MATCH($J217,SorP!$B$1:$B$6226,0)),"",INDIRECT("'SorP'!$A$"&amp;MATCH($S217&amp;$J217,SorP!C:C,0))))</f>
        <v>CN-GD</v>
      </c>
      <c r="U217" s="201"/>
      <c r="V217" s="226">
        <f>IF(C217="",NA(),IF(OR(C217="Smelter not listed",C217="Smelter not yet identified"),MATCH($B217&amp;$D217,'Smelter Look-up'!$J:$J,0),MATCH($B217&amp;$C217,'Smelter Look-up'!$J:$J,0)))</f>
        <v>391</v>
      </c>
      <c r="X217" s="227">
        <f t="shared" si="30"/>
        <v>0</v>
      </c>
      <c r="AB217" s="228" t="str">
        <f t="shared" si="31"/>
        <v>TantalumXIMEI RESOURCES (GUANGDONG) LIMITED</v>
      </c>
    </row>
    <row r="218" spans="1:28" s="227" customFormat="1" ht="127.5">
      <c r="A218" s="181" t="s">
        <v>739</v>
      </c>
      <c r="B218" s="182" t="s">
        <v>1100</v>
      </c>
      <c r="C218" s="186" t="s">
        <v>13196</v>
      </c>
      <c r="D218" s="230"/>
      <c r="E218" s="182" t="s">
        <v>1069</v>
      </c>
      <c r="F218" s="182" t="s">
        <v>739</v>
      </c>
      <c r="G218" s="182" t="s">
        <v>13177</v>
      </c>
      <c r="H218" s="183">
        <v>0</v>
      </c>
      <c r="I218" s="184" t="s">
        <v>1694</v>
      </c>
      <c r="J218" s="184" t="s">
        <v>13535</v>
      </c>
      <c r="K218" s="224"/>
      <c r="L218" s="224"/>
      <c r="M218" s="224"/>
      <c r="N218" s="224"/>
      <c r="O218" s="224"/>
      <c r="P218" s="185"/>
      <c r="Q218" s="225"/>
      <c r="R218" s="182" t="str">
        <f ca="1">IF(ISERROR($V218),"",OFFSET('Smelter Look-up'!$C$4,$V218-4,0)&amp;"")</f>
        <v>Yanling Jincheng Tantalum &amp; Niobium Co., Ltd.</v>
      </c>
      <c r="S218" s="181" t="str">
        <f t="shared" ca="1" si="29"/>
        <v>CN</v>
      </c>
      <c r="T218" s="181" t="str">
        <f ca="1">IF(B218="","",IF(ISERROR(MATCH($J218,SorP!$B$1:$B$6226,0)),"",INDIRECT("'SorP'!$A$"&amp;MATCH($S218&amp;$J218,SorP!C:C,0))))</f>
        <v>CN-HN</v>
      </c>
      <c r="U218" s="201"/>
      <c r="V218" s="226">
        <f>IF(C218="",NA(),IF(OR(C218="Smelter not listed",C218="Smelter not yet identified"),MATCH($B218&amp;$D218,'Smelter Look-up'!$J:$J,0),MATCH($B218&amp;$C218,'Smelter Look-up'!$J:$J,0)))</f>
        <v>393</v>
      </c>
      <c r="X218" s="227">
        <f t="shared" si="30"/>
        <v>0</v>
      </c>
      <c r="AB218" s="228" t="str">
        <f t="shared" si="31"/>
        <v>TantalumYanling Jincheng Tantalum &amp; Niobium Co., Ltd.</v>
      </c>
    </row>
    <row r="219" spans="1:28" s="227" customFormat="1" ht="25.5">
      <c r="A219" s="181" t="s">
        <v>744</v>
      </c>
      <c r="B219" s="182" t="s">
        <v>1099</v>
      </c>
      <c r="C219" s="186" t="s">
        <v>15841</v>
      </c>
      <c r="D219" s="230"/>
      <c r="E219" s="182" t="s">
        <v>2384</v>
      </c>
      <c r="F219" s="182" t="s">
        <v>744</v>
      </c>
      <c r="G219" s="182" t="s">
        <v>13177</v>
      </c>
      <c r="H219" s="183">
        <v>0</v>
      </c>
      <c r="I219" s="184" t="s">
        <v>1719</v>
      </c>
      <c r="J219" s="184" t="s">
        <v>1699</v>
      </c>
      <c r="K219" s="224"/>
      <c r="L219" s="224"/>
      <c r="M219" s="224"/>
      <c r="N219" s="224"/>
      <c r="O219" s="224"/>
      <c r="P219" s="185"/>
      <c r="Q219" s="225"/>
      <c r="R219" s="182" t="str">
        <f ca="1">IF(ISERROR($V219),"",OFFSET('Smelter Look-up'!$C$4,$V219-4,0)&amp;"")</f>
        <v/>
      </c>
      <c r="S219" s="181" t="str">
        <f t="shared" ca="1" si="29"/>
        <v>US</v>
      </c>
      <c r="T219" s="181" t="str">
        <f ca="1">IF(B219="","",IF(ISERROR(MATCH($J219,SorP!$B$1:$B$6226,0)),"",INDIRECT("'SorP'!$A$"&amp;MATCH($S219&amp;$J219,SorP!C:C,0))))</f>
        <v>US-PA</v>
      </c>
      <c r="U219" s="201"/>
      <c r="V219" s="226" t="e">
        <f>IF(C219="",NA(),IF(OR(C219="Smelter not listed",C219="Smelter not yet identified"),MATCH($B219&amp;$D219,'Smelter Look-up'!$J:$J,0),MATCH($B219&amp;$C219,'Smelter Look-up'!$J:$J,0)))</f>
        <v>#N/A</v>
      </c>
      <c r="X219" s="227">
        <f t="shared" si="30"/>
        <v>0</v>
      </c>
      <c r="AB219" s="228" t="str">
        <f t="shared" si="31"/>
        <v>TinAlpha</v>
      </c>
    </row>
    <row r="220" spans="1:28" s="227" customFormat="1" ht="114.75">
      <c r="A220" s="181" t="s">
        <v>2092</v>
      </c>
      <c r="B220" s="182" t="s">
        <v>1099</v>
      </c>
      <c r="C220" s="186" t="s">
        <v>2091</v>
      </c>
      <c r="D220" s="230"/>
      <c r="E220" s="182" t="s">
        <v>863</v>
      </c>
      <c r="F220" s="182" t="s">
        <v>2092</v>
      </c>
      <c r="G220" s="182" t="s">
        <v>13177</v>
      </c>
      <c r="H220" s="183">
        <v>0</v>
      </c>
      <c r="I220" s="184" t="s">
        <v>1767</v>
      </c>
      <c r="J220" s="184" t="s">
        <v>12075</v>
      </c>
      <c r="K220" s="224"/>
      <c r="L220" s="224"/>
      <c r="M220" s="224"/>
      <c r="N220" s="224"/>
      <c r="O220" s="224"/>
      <c r="P220" s="185"/>
      <c r="Q220" s="225"/>
      <c r="R220" s="182" t="str">
        <f ca="1">IF(ISERROR($V220),"",OFFSET('Smelter Look-up'!$C$4,$V220-4,0)&amp;"")</f>
        <v>An Vinh Joint Stock Mineral Processing Company</v>
      </c>
      <c r="S220" s="181" t="str">
        <f t="shared" ca="1" si="29"/>
        <v>VN</v>
      </c>
      <c r="T220" s="181" t="str">
        <f ca="1">IF(B220="","",IF(ISERROR(MATCH($J220,SorP!$B$1:$B$6226,0)),"",INDIRECT("'SorP'!$A$"&amp;MATCH($S220&amp;$J220,SorP!C:C,0))))</f>
        <v>VN-22</v>
      </c>
      <c r="U220" s="201"/>
      <c r="V220" s="226">
        <f>IF(C220="",NA(),IF(OR(C220="Smelter not listed",C220="Smelter not yet identified"),MATCH($B220&amp;$D220,'Smelter Look-up'!$J:$J,0),MATCH($B220&amp;$C220,'Smelter Look-up'!$J:$J,0)))</f>
        <v>403</v>
      </c>
      <c r="X220" s="227">
        <f t="shared" si="30"/>
        <v>0</v>
      </c>
      <c r="AB220" s="228" t="str">
        <f t="shared" si="31"/>
        <v>TinAn Vinh Joint Stock Mineral Processing Company</v>
      </c>
    </row>
    <row r="221" spans="1:28" s="227" customFormat="1" ht="38.25">
      <c r="A221" s="181" t="s">
        <v>1772</v>
      </c>
      <c r="B221" s="182" t="s">
        <v>1099</v>
      </c>
      <c r="C221" s="186" t="s">
        <v>15341</v>
      </c>
      <c r="D221" s="230"/>
      <c r="E221" s="182" t="s">
        <v>1064</v>
      </c>
      <c r="F221" s="182" t="s">
        <v>1772</v>
      </c>
      <c r="G221" s="182" t="s">
        <v>13177</v>
      </c>
      <c r="H221" s="183">
        <v>0</v>
      </c>
      <c r="I221" s="184" t="s">
        <v>1773</v>
      </c>
      <c r="J221" s="184" t="s">
        <v>3104</v>
      </c>
      <c r="K221" s="224"/>
      <c r="L221" s="224"/>
      <c r="M221" s="224"/>
      <c r="N221" s="224"/>
      <c r="O221" s="224"/>
      <c r="P221" s="185"/>
      <c r="Q221" s="225"/>
      <c r="R221" s="182" t="str">
        <f ca="1">IF(ISERROR($V221),"",OFFSET('Smelter Look-up'!$C$4,$V221-4,0)&amp;"")</f>
        <v>Aurubis Beerse</v>
      </c>
      <c r="S221" s="181" t="str">
        <f t="shared" ca="1" si="29"/>
        <v>BE</v>
      </c>
      <c r="T221" s="181" t="str">
        <f ca="1">IF(B221="","",IF(ISERROR(MATCH($J221,SorP!$B$1:$B$6226,0)),"",INDIRECT("'SorP'!$A$"&amp;MATCH($S221&amp;$J221,SorP!C:C,0))))</f>
        <v>BE-VAN</v>
      </c>
      <c r="U221" s="201"/>
      <c r="V221" s="226">
        <f>IF(C221="",NA(),IF(OR(C221="Smelter not listed",C221="Smelter not yet identified"),MATCH($B221&amp;$D221,'Smelter Look-up'!$J:$J,0),MATCH($B221&amp;$C221,'Smelter Look-up'!$J:$J,0)))</f>
        <v>404</v>
      </c>
      <c r="X221" s="227">
        <f t="shared" si="30"/>
        <v>0</v>
      </c>
      <c r="AB221" s="228" t="str">
        <f t="shared" si="31"/>
        <v>TinAurubis Beerse</v>
      </c>
    </row>
    <row r="222" spans="1:28" s="227" customFormat="1" ht="38.25">
      <c r="A222" s="181" t="s">
        <v>1774</v>
      </c>
      <c r="B222" s="182" t="s">
        <v>1099</v>
      </c>
      <c r="C222" s="186" t="s">
        <v>15342</v>
      </c>
      <c r="D222" s="230"/>
      <c r="E222" s="182" t="s">
        <v>1071</v>
      </c>
      <c r="F222" s="182" t="s">
        <v>1774</v>
      </c>
      <c r="G222" s="182" t="s">
        <v>13177</v>
      </c>
      <c r="H222" s="183">
        <v>0</v>
      </c>
      <c r="I222" s="184" t="s">
        <v>1775</v>
      </c>
      <c r="J222" s="184" t="s">
        <v>12359</v>
      </c>
      <c r="K222" s="224"/>
      <c r="L222" s="224"/>
      <c r="M222" s="224"/>
      <c r="N222" s="224"/>
      <c r="O222" s="224"/>
      <c r="P222" s="185"/>
      <c r="Q222" s="225"/>
      <c r="R222" s="182" t="str">
        <f ca="1">IF(ISERROR($V222),"",OFFSET('Smelter Look-up'!$C$4,$V222-4,0)&amp;"")</f>
        <v>Aurubis Berango</v>
      </c>
      <c r="S222" s="181" t="str">
        <f t="shared" ca="1" si="29"/>
        <v>ES</v>
      </c>
      <c r="T222" s="181" t="str">
        <f ca="1">IF(B222="","",IF(ISERROR(MATCH($J222,SorP!$B$1:$B$6226,0)),"",INDIRECT("'SorP'!$A$"&amp;MATCH($S222&amp;$J222,SorP!C:C,0))))</f>
        <v>ES-BI</v>
      </c>
      <c r="U222" s="201"/>
      <c r="V222" s="226">
        <f>IF(C222="",NA(),IF(OR(C222="Smelter not listed",C222="Smelter not yet identified"),MATCH($B222&amp;$D222,'Smelter Look-up'!$J:$J,0),MATCH($B222&amp;$C222,'Smelter Look-up'!$J:$J,0)))</f>
        <v>405</v>
      </c>
      <c r="X222" s="227">
        <f t="shared" si="30"/>
        <v>0</v>
      </c>
      <c r="AB222" s="228" t="str">
        <f t="shared" si="31"/>
        <v>TinAurubis Berango</v>
      </c>
    </row>
    <row r="223" spans="1:28" s="227" customFormat="1" ht="102">
      <c r="A223" s="181" t="s">
        <v>2230</v>
      </c>
      <c r="B223" s="182" t="s">
        <v>1099</v>
      </c>
      <c r="C223" s="186" t="s">
        <v>2287</v>
      </c>
      <c r="D223" s="230"/>
      <c r="E223" s="182" t="s">
        <v>1069</v>
      </c>
      <c r="F223" s="182" t="s">
        <v>2230</v>
      </c>
      <c r="G223" s="182" t="s">
        <v>13177</v>
      </c>
      <c r="H223" s="183">
        <v>0</v>
      </c>
      <c r="I223" s="184" t="s">
        <v>1733</v>
      </c>
      <c r="J223" s="184" t="s">
        <v>13535</v>
      </c>
      <c r="K223" s="224"/>
      <c r="L223" s="224"/>
      <c r="M223" s="224"/>
      <c r="N223" s="224"/>
      <c r="O223" s="224"/>
      <c r="P223" s="185"/>
      <c r="Q223" s="225"/>
      <c r="R223" s="182" t="str">
        <f ca="1">IF(ISERROR($V223),"",OFFSET('Smelter Look-up'!$C$4,$V223-4,0)&amp;"")</f>
        <v>Chenzhou Yunxiang Mining and Metallurgy Co., Ltd.</v>
      </c>
      <c r="S223" s="181" t="str">
        <f t="shared" ca="1" si="29"/>
        <v>CN</v>
      </c>
      <c r="T223" s="181" t="str">
        <f ca="1">IF(B223="","",IF(ISERROR(MATCH($J223,SorP!$B$1:$B$6226,0)),"",INDIRECT("'SorP'!$A$"&amp;MATCH($S223&amp;$J223,SorP!C:C,0))))</f>
        <v>CN-HN</v>
      </c>
      <c r="U223" s="201"/>
      <c r="V223" s="226">
        <f>IF(C223="",NA(),IF(OR(C223="Smelter not listed",C223="Smelter not yet identified"),MATCH($B223&amp;$D223,'Smelter Look-up'!$J:$J,0),MATCH($B223&amp;$C223,'Smelter Look-up'!$J:$J,0)))</f>
        <v>408</v>
      </c>
      <c r="X223" s="227">
        <f t="shared" si="30"/>
        <v>0</v>
      </c>
      <c r="AB223" s="228" t="str">
        <f t="shared" si="31"/>
        <v>TinChenzhou Yunxiang Mining and Metallurgy Co., Ltd.</v>
      </c>
    </row>
    <row r="224" spans="1:28" s="227" customFormat="1" ht="89.25">
      <c r="A224" s="181" t="s">
        <v>12877</v>
      </c>
      <c r="B224" s="182" t="s">
        <v>1099</v>
      </c>
      <c r="C224" s="186" t="s">
        <v>12876</v>
      </c>
      <c r="D224" s="230"/>
      <c r="E224" s="182" t="s">
        <v>1069</v>
      </c>
      <c r="F224" s="182" t="s">
        <v>12877</v>
      </c>
      <c r="G224" s="182" t="s">
        <v>13177</v>
      </c>
      <c r="H224" s="183">
        <v>0</v>
      </c>
      <c r="I224" s="184" t="s">
        <v>12893</v>
      </c>
      <c r="J224" s="184" t="s">
        <v>13514</v>
      </c>
      <c r="K224" s="224"/>
      <c r="L224" s="224"/>
      <c r="M224" s="224"/>
      <c r="N224" s="224"/>
      <c r="O224" s="224"/>
      <c r="P224" s="185"/>
      <c r="Q224" s="225"/>
      <c r="R224" s="182" t="str">
        <f ca="1">IF(ISERROR($V224),"",OFFSET('Smelter Look-up'!$C$4,$V224-4,0)&amp;"")</f>
        <v>Chifeng Dajingzi Tin Industry Co., Ltd.</v>
      </c>
      <c r="S224" s="181" t="str">
        <f t="shared" ca="1" si="29"/>
        <v>CN</v>
      </c>
      <c r="T224" s="181" t="str">
        <f ca="1">IF(B224="","",IF(ISERROR(MATCH($J224,SorP!$B$1:$B$6226,0)),"",INDIRECT("'SorP'!$A$"&amp;MATCH($S224&amp;$J224,SorP!C:C,0))))</f>
        <v>CN-NM</v>
      </c>
      <c r="U224" s="201"/>
      <c r="V224" s="226">
        <f>IF(C224="",NA(),IF(OR(C224="Smelter not listed",C224="Smelter not yet identified"),MATCH($B224&amp;$D224,'Smelter Look-up'!$J:$J,0),MATCH($B224&amp;$C224,'Smelter Look-up'!$J:$J,0)))</f>
        <v>409</v>
      </c>
      <c r="X224" s="227">
        <f t="shared" si="30"/>
        <v>0</v>
      </c>
      <c r="AB224" s="228" t="str">
        <f t="shared" si="31"/>
        <v>TinChifeng Dajingzi Tin Industry Co., Ltd.</v>
      </c>
    </row>
    <row r="225" spans="1:28" s="227" customFormat="1" ht="63.75">
      <c r="A225" s="181" t="s">
        <v>751</v>
      </c>
      <c r="B225" s="182" t="s">
        <v>1099</v>
      </c>
      <c r="C225" s="186" t="s">
        <v>1293</v>
      </c>
      <c r="D225" s="230"/>
      <c r="E225" s="182" t="s">
        <v>1069</v>
      </c>
      <c r="F225" s="182" t="s">
        <v>751</v>
      </c>
      <c r="G225" s="182" t="s">
        <v>13177</v>
      </c>
      <c r="H225" s="183">
        <v>0</v>
      </c>
      <c r="I225" s="184" t="s">
        <v>1734</v>
      </c>
      <c r="J225" s="184" t="s">
        <v>13515</v>
      </c>
      <c r="K225" s="224"/>
      <c r="L225" s="224"/>
      <c r="M225" s="224"/>
      <c r="N225" s="224"/>
      <c r="O225" s="224"/>
      <c r="P225" s="185"/>
      <c r="Q225" s="225"/>
      <c r="R225" s="182" t="str">
        <f ca="1">IF(ISERROR($V225),"",OFFSET('Smelter Look-up'!$C$4,$V225-4,0)&amp;"")</f>
        <v>China Tin Group Co., Ltd.</v>
      </c>
      <c r="S225" s="181" t="str">
        <f t="shared" ca="1" si="29"/>
        <v>CN</v>
      </c>
      <c r="T225" s="181" t="str">
        <f ca="1">IF(B225="","",IF(ISERROR(MATCH($J225,SorP!$B$1:$B$6226,0)),"",INDIRECT("'SorP'!$A$"&amp;MATCH($S225&amp;$J225,SorP!C:C,0))))</f>
        <v>CN-GX</v>
      </c>
      <c r="U225" s="201"/>
      <c r="V225" s="226">
        <f>IF(C225="",NA(),IF(OR(C225="Smelter not listed",C225="Smelter not yet identified"),MATCH($B225&amp;$D225,'Smelter Look-up'!$J:$J,0),MATCH($B225&amp;$C225,'Smelter Look-up'!$J:$J,0)))</f>
        <v>411</v>
      </c>
      <c r="X225" s="227">
        <f t="shared" si="30"/>
        <v>0</v>
      </c>
      <c r="AB225" s="228" t="str">
        <f t="shared" si="31"/>
        <v>TinChina Tin Group Co., Ltd.</v>
      </c>
    </row>
    <row r="226" spans="1:28" s="227" customFormat="1" ht="153">
      <c r="A226" s="181" t="s">
        <v>14955</v>
      </c>
      <c r="B226" s="182" t="s">
        <v>1099</v>
      </c>
      <c r="C226" s="186" t="s">
        <v>14954</v>
      </c>
      <c r="D226" s="230"/>
      <c r="E226" s="182" t="s">
        <v>1065</v>
      </c>
      <c r="F226" s="182" t="s">
        <v>14955</v>
      </c>
      <c r="G226" s="182" t="s">
        <v>13177</v>
      </c>
      <c r="H226" s="183">
        <v>0</v>
      </c>
      <c r="I226" s="184" t="s">
        <v>14985</v>
      </c>
      <c r="J226" s="184" t="s">
        <v>3412</v>
      </c>
      <c r="K226" s="224"/>
      <c r="L226" s="224"/>
      <c r="M226" s="224"/>
      <c r="N226" s="224"/>
      <c r="O226" s="224"/>
      <c r="P226" s="185"/>
      <c r="Q226" s="225"/>
      <c r="R226" s="182" t="str">
        <f ca="1">IF(ISERROR($V226),"",OFFSET('Smelter Look-up'!$C$4,$V226-4,0)&amp;"")</f>
        <v>CRM Fundicao De Metais E Comercio De Equipamentos Eletronicos Do Brasil Ltda</v>
      </c>
      <c r="S226" s="181" t="str">
        <f t="shared" ca="1" si="29"/>
        <v>BR</v>
      </c>
      <c r="T226" s="181" t="str">
        <f ca="1">IF(B226="","",IF(ISERROR(MATCH($J226,SorP!$B$1:$B$6226,0)),"",INDIRECT("'SorP'!$A$"&amp;MATCH($S226&amp;$J226,SorP!C:C,0))))</f>
        <v>BR-SC</v>
      </c>
      <c r="U226" s="201"/>
      <c r="V226" s="226">
        <f>IF(C226="",NA(),IF(OR(C226="Smelter not listed",C226="Smelter not yet identified"),MATCH($B226&amp;$D226,'Smelter Look-up'!$J:$J,0),MATCH($B226&amp;$C226,'Smelter Look-up'!$J:$J,0)))</f>
        <v>417</v>
      </c>
      <c r="X226" s="227">
        <f t="shared" si="30"/>
        <v>0</v>
      </c>
      <c r="AB226" s="228" t="str">
        <f t="shared" si="31"/>
        <v>TinCRM Fundicao De Metais E Comercio De Equipamentos Eletronicos Do Brasil Ltda</v>
      </c>
    </row>
    <row r="227" spans="1:28" s="227" customFormat="1" ht="38.25">
      <c r="A227" s="181" t="s">
        <v>14958</v>
      </c>
      <c r="B227" s="182" t="s">
        <v>1099</v>
      </c>
      <c r="C227" s="186" t="s">
        <v>14957</v>
      </c>
      <c r="D227" s="230"/>
      <c r="E227" s="182" t="s">
        <v>1071</v>
      </c>
      <c r="F227" s="182" t="s">
        <v>14958</v>
      </c>
      <c r="G227" s="182" t="s">
        <v>13177</v>
      </c>
      <c r="H227" s="183">
        <v>0</v>
      </c>
      <c r="I227" s="184" t="s">
        <v>3602</v>
      </c>
      <c r="J227" s="184" t="s">
        <v>3602</v>
      </c>
      <c r="K227" s="224"/>
      <c r="L227" s="224"/>
      <c r="M227" s="224"/>
      <c r="N227" s="224"/>
      <c r="O227" s="224"/>
      <c r="P227" s="185"/>
      <c r="Q227" s="225"/>
      <c r="R227" s="182" t="str">
        <f ca="1">IF(ISERROR($V227),"",OFFSET('Smelter Look-up'!$C$4,$V227-4,0)&amp;"")</f>
        <v>CRM Synergies</v>
      </c>
      <c r="S227" s="181" t="str">
        <f t="shared" ca="1" si="29"/>
        <v>ES</v>
      </c>
      <c r="T227" s="181" t="str">
        <f ca="1">IF(B227="","",IF(ISERROR(MATCH($J227,SorP!$B$1:$B$6226,0)),"",INDIRECT("'SorP'!$A$"&amp;MATCH($S227&amp;$J227,SorP!C:C,0))))</f>
        <v>ES-TO</v>
      </c>
      <c r="U227" s="201"/>
      <c r="V227" s="226">
        <f>IF(C227="",NA(),IF(OR(C227="Smelter not listed",C227="Smelter not yet identified"),MATCH($B227&amp;$D227,'Smelter Look-up'!$J:$J,0),MATCH($B227&amp;$C227,'Smelter Look-up'!$J:$J,0)))</f>
        <v>419</v>
      </c>
      <c r="X227" s="227">
        <f t="shared" si="30"/>
        <v>0</v>
      </c>
      <c r="AB227" s="228" t="str">
        <f t="shared" si="31"/>
        <v>TinCRM Synergies</v>
      </c>
    </row>
    <row r="228" spans="1:28" s="227" customFormat="1" ht="25.5">
      <c r="A228" s="181" t="s">
        <v>15842</v>
      </c>
      <c r="B228" s="182" t="s">
        <v>1099</v>
      </c>
      <c r="C228" s="186" t="s">
        <v>15843</v>
      </c>
      <c r="D228" s="230"/>
      <c r="E228" s="182" t="s">
        <v>1074</v>
      </c>
      <c r="F228" s="182" t="s">
        <v>15842</v>
      </c>
      <c r="G228" s="182" t="s">
        <v>13177</v>
      </c>
      <c r="H228" s="183">
        <v>0</v>
      </c>
      <c r="I228" s="184" t="s">
        <v>1726</v>
      </c>
      <c r="J228" s="184" t="s">
        <v>12799</v>
      </c>
      <c r="K228" s="224"/>
      <c r="L228" s="224"/>
      <c r="M228" s="224"/>
      <c r="N228" s="224"/>
      <c r="O228" s="224"/>
      <c r="P228" s="185"/>
      <c r="Q228" s="225"/>
      <c r="R228" s="182" t="str">
        <f ca="1">IF(ISERROR($V228),"",OFFSET('Smelter Look-up'!$C$4,$V228-4,0)&amp;"")</f>
        <v/>
      </c>
      <c r="S228" s="181" t="str">
        <f t="shared" ca="1" si="29"/>
        <v>ID</v>
      </c>
      <c r="T228" s="181" t="str">
        <f ca="1">IF(B228="","",IF(ISERROR(MATCH($J228,SorP!$B$1:$B$6226,0)),"",INDIRECT("'SorP'!$A$"&amp;MATCH($S228&amp;$J228,SorP!C:C,0))))</f>
        <v>ID-BB</v>
      </c>
      <c r="U228" s="201"/>
      <c r="V228" s="226" t="e">
        <f>IF(C228="",NA(),IF(OR(C228="Smelter not listed",C228="Smelter not yet identified"),MATCH($B228&amp;$D228,'Smelter Look-up'!$J:$J,0),MATCH($B228&amp;$C228,'Smelter Look-up'!$J:$J,0)))</f>
        <v>#N/A</v>
      </c>
      <c r="X228" s="227">
        <f t="shared" si="30"/>
        <v>0</v>
      </c>
      <c r="AB228" s="228" t="str">
        <f t="shared" si="31"/>
        <v>TinCV Ayi Jaya</v>
      </c>
    </row>
    <row r="229" spans="1:28" s="227" customFormat="1" ht="51">
      <c r="A229" s="181" t="s">
        <v>15844</v>
      </c>
      <c r="B229" s="182" t="s">
        <v>1099</v>
      </c>
      <c r="C229" s="186" t="s">
        <v>15845</v>
      </c>
      <c r="D229" s="230"/>
      <c r="E229" s="182" t="s">
        <v>1074</v>
      </c>
      <c r="F229" s="182" t="s">
        <v>15844</v>
      </c>
      <c r="G229" s="182" t="s">
        <v>13177</v>
      </c>
      <c r="H229" s="183">
        <v>0</v>
      </c>
      <c r="I229" s="184" t="s">
        <v>14986</v>
      </c>
      <c r="J229" s="184" t="s">
        <v>12799</v>
      </c>
      <c r="K229" s="224"/>
      <c r="L229" s="224"/>
      <c r="M229" s="224"/>
      <c r="N229" s="224"/>
      <c r="O229" s="224"/>
      <c r="P229" s="185"/>
      <c r="Q229" s="225"/>
      <c r="R229" s="182" t="str">
        <f ca="1">IF(ISERROR($V229),"",OFFSET('Smelter Look-up'!$C$4,$V229-4,0)&amp;"")</f>
        <v/>
      </c>
      <c r="S229" s="181" t="str">
        <f t="shared" ca="1" si="29"/>
        <v>ID</v>
      </c>
      <c r="T229" s="181" t="str">
        <f ca="1">IF(B229="","",IF(ISERROR(MATCH($J229,SorP!$B$1:$B$6226,0)),"",INDIRECT("'SorP'!$A$"&amp;MATCH($S229&amp;$J229,SorP!C:C,0))))</f>
        <v>ID-BB</v>
      </c>
      <c r="U229" s="201"/>
      <c r="V229" s="226" t="e">
        <f>IF(C229="",NA(),IF(OR(C229="Smelter not listed",C229="Smelter not yet identified"),MATCH($B229&amp;$D229,'Smelter Look-up'!$J:$J,0),MATCH($B229&amp;$C229,'Smelter Look-up'!$J:$J,0)))</f>
        <v>#N/A</v>
      </c>
      <c r="X229" s="227">
        <f t="shared" si="30"/>
        <v>0</v>
      </c>
      <c r="AB229" s="228" t="str">
        <f t="shared" si="31"/>
        <v>TinCV Venus Inti Perkasa</v>
      </c>
    </row>
    <row r="230" spans="1:28" s="227" customFormat="1" ht="102">
      <c r="A230" s="181" t="s">
        <v>13710</v>
      </c>
      <c r="B230" s="182" t="s">
        <v>1099</v>
      </c>
      <c r="C230" s="186" t="s">
        <v>13709</v>
      </c>
      <c r="D230" s="230"/>
      <c r="E230" s="182" t="s">
        <v>1069</v>
      </c>
      <c r="F230" s="182" t="s">
        <v>13710</v>
      </c>
      <c r="G230" s="182" t="s">
        <v>13177</v>
      </c>
      <c r="H230" s="183">
        <v>0</v>
      </c>
      <c r="I230" s="184" t="s">
        <v>13736</v>
      </c>
      <c r="J230" s="184" t="s">
        <v>13536</v>
      </c>
      <c r="K230" s="224"/>
      <c r="L230" s="224"/>
      <c r="M230" s="224"/>
      <c r="N230" s="224"/>
      <c r="O230" s="224"/>
      <c r="P230" s="185"/>
      <c r="Q230" s="225"/>
      <c r="R230" s="182" t="str">
        <f ca="1">IF(ISERROR($V230),"",OFFSET('Smelter Look-up'!$C$4,$V230-4,0)&amp;"")</f>
        <v>Dongguan CiEXPO Environmental Engineering Co., Ltd.</v>
      </c>
      <c r="S230" s="181" t="str">
        <f t="shared" ref="S230:S258" ca="1" si="32">IF(B230="","",IF(ISERROR(MATCH($E230,CL,0)),"Unknown",INDIRECT("'C'!$A$"&amp;MATCH($E230,CL,0)+1)))</f>
        <v>CN</v>
      </c>
      <c r="T230" s="181" t="str">
        <f ca="1">IF(B230="","",IF(ISERROR(MATCH($J230,SorP!$B$1:$B$6226,0)),"",INDIRECT("'SorP'!$A$"&amp;MATCH($S230&amp;$J230,SorP!C:C,0))))</f>
        <v>CN-GD</v>
      </c>
      <c r="U230" s="201"/>
      <c r="V230" s="226">
        <f>IF(C230="",NA(),IF(OR(C230="Smelter not listed",C230="Smelter not yet identified"),MATCH($B230&amp;$D230,'Smelter Look-up'!$J:$J,0),MATCH($B230&amp;$C230,'Smelter Look-up'!$J:$J,0)))</f>
        <v>423</v>
      </c>
      <c r="X230" s="227">
        <f t="shared" ref="X230:X258" si="33">IF(AND(C230="Smelter not listed",OR(LEN(D230)=0,LEN(E230)=0)),1,0)</f>
        <v>0</v>
      </c>
      <c r="AB230" s="228" t="str">
        <f t="shared" ref="AB230:AB258" si="34">B230&amp;C230</f>
        <v>TinDongguan CiEXPO Environmental Engineering Co., Ltd.</v>
      </c>
    </row>
    <row r="231" spans="1:28" s="227" customFormat="1" ht="20.25">
      <c r="A231" s="181" t="s">
        <v>1374</v>
      </c>
      <c r="B231" s="182" t="s">
        <v>1099</v>
      </c>
      <c r="C231" s="186" t="s">
        <v>877</v>
      </c>
      <c r="D231" s="230"/>
      <c r="E231" s="182" t="s">
        <v>1077</v>
      </c>
      <c r="F231" s="182" t="s">
        <v>1374</v>
      </c>
      <c r="G231" s="182" t="s">
        <v>13177</v>
      </c>
      <c r="H231" s="183">
        <v>0</v>
      </c>
      <c r="I231" s="184" t="s">
        <v>1541</v>
      </c>
      <c r="J231" s="184" t="s">
        <v>1542</v>
      </c>
      <c r="K231" s="224"/>
      <c r="L231" s="224"/>
      <c r="M231" s="224"/>
      <c r="N231" s="224"/>
      <c r="O231" s="224"/>
      <c r="P231" s="185"/>
      <c r="Q231" s="225"/>
      <c r="R231" s="182" t="str">
        <f ca="1">IF(ISERROR($V231),"",OFFSET('Smelter Look-up'!$C$4,$V231-4,0)&amp;"")</f>
        <v>Dowa</v>
      </c>
      <c r="S231" s="181" t="str">
        <f t="shared" ca="1" si="32"/>
        <v>JP</v>
      </c>
      <c r="T231" s="181" t="str">
        <f ca="1">IF(B231="","",IF(ISERROR(MATCH($J231,SorP!$B$1:$B$6226,0)),"",INDIRECT("'SorP'!$A$"&amp;MATCH($S231&amp;$J231,SorP!C:C,0))))</f>
        <v>JP-05</v>
      </c>
      <c r="U231" s="201"/>
      <c r="V231" s="226">
        <f>IF(C231="",NA(),IF(OR(C231="Smelter not listed",C231="Smelter not yet identified"),MATCH($B231&amp;$D231,'Smelter Look-up'!$J:$J,0),MATCH($B231&amp;$C231,'Smelter Look-up'!$J:$J,0)))</f>
        <v>425</v>
      </c>
      <c r="X231" s="227">
        <f t="shared" si="33"/>
        <v>0</v>
      </c>
      <c r="AB231" s="228" t="str">
        <f t="shared" si="34"/>
        <v>TinDowa</v>
      </c>
    </row>
    <row r="232" spans="1:28" s="227" customFormat="1" ht="38.25">
      <c r="A232" s="181" t="s">
        <v>15846</v>
      </c>
      <c r="B232" s="182" t="s">
        <v>1099</v>
      </c>
      <c r="C232" s="186" t="s">
        <v>15847</v>
      </c>
      <c r="D232" s="230"/>
      <c r="E232" s="182" t="s">
        <v>1083</v>
      </c>
      <c r="F232" s="182" t="s">
        <v>15846</v>
      </c>
      <c r="G232" s="182" t="s">
        <v>13177</v>
      </c>
      <c r="H232" s="183">
        <v>0</v>
      </c>
      <c r="I232" s="184" t="s">
        <v>8210</v>
      </c>
      <c r="J232" s="184" t="s">
        <v>8210</v>
      </c>
      <c r="K232" s="224"/>
      <c r="L232" s="224"/>
      <c r="M232" s="224"/>
      <c r="N232" s="224"/>
      <c r="O232" s="224"/>
      <c r="P232" s="185"/>
      <c r="Q232" s="225"/>
      <c r="R232" s="182" t="str">
        <f ca="1">IF(ISERROR($V232),"",OFFSET('Smelter Look-up'!$C$4,$V232-4,0)&amp;"")</f>
        <v/>
      </c>
      <c r="S232" s="181" t="str">
        <f t="shared" ca="1" si="32"/>
        <v>MM</v>
      </c>
      <c r="T232" s="181" t="str">
        <f ca="1">IF(B232="","",IF(ISERROR(MATCH($J232,SorP!$B$1:$B$6226,0)),"",INDIRECT("'SorP'!$A$"&amp;MATCH($S232&amp;$J232,SorP!C:C,0))))</f>
        <v>MM-06</v>
      </c>
      <c r="U232" s="201"/>
      <c r="V232" s="226" t="e">
        <f>IF(C232="",NA(),IF(OR(C232="Smelter not listed",C232="Smelter not yet identified"),MATCH($B232&amp;$D232,'Smelter Look-up'!$J:$J,0),MATCH($B232&amp;$C232,'Smelter Look-up'!$J:$J,0)))</f>
        <v>#N/A</v>
      </c>
      <c r="X232" s="227">
        <f t="shared" si="33"/>
        <v>0</v>
      </c>
      <c r="AB232" s="228" t="str">
        <f t="shared" si="34"/>
        <v>TinDS Myanmar</v>
      </c>
    </row>
    <row r="233" spans="1:28" s="227" customFormat="1" ht="191.25">
      <c r="A233" s="181" t="s">
        <v>1763</v>
      </c>
      <c r="B233" s="182" t="s">
        <v>1099</v>
      </c>
      <c r="C233" s="186" t="s">
        <v>1762</v>
      </c>
      <c r="D233" s="230"/>
      <c r="E233" s="182" t="s">
        <v>863</v>
      </c>
      <c r="F233" s="182" t="s">
        <v>1763</v>
      </c>
      <c r="G233" s="182" t="s">
        <v>13177</v>
      </c>
      <c r="H233" s="183">
        <v>0</v>
      </c>
      <c r="I233" s="184" t="s">
        <v>1764</v>
      </c>
      <c r="J233" s="184" t="s">
        <v>12125</v>
      </c>
      <c r="K233" s="224"/>
      <c r="L233" s="224"/>
      <c r="M233" s="224"/>
      <c r="N233" s="224"/>
      <c r="O233" s="224"/>
      <c r="P233" s="185"/>
      <c r="Q233" s="225"/>
      <c r="R233" s="182" t="str">
        <f ca="1">IF(ISERROR($V233),"",OFFSET('Smelter Look-up'!$C$4,$V233-4,0)&amp;"")</f>
        <v>Electro-Mechanical Facility of the Cao Bang Minerals &amp; Metallurgy Joint Stock Company</v>
      </c>
      <c r="S233" s="181" t="str">
        <f t="shared" ca="1" si="32"/>
        <v>VN</v>
      </c>
      <c r="T233" s="181" t="str">
        <f ca="1">IF(B233="","",IF(ISERROR(MATCH($J233,SorP!$B$1:$B$6226,0)),"",INDIRECT("'SorP'!$A$"&amp;MATCH($S233&amp;$J233,SorP!C:C,0))))</f>
        <v>VN-04</v>
      </c>
      <c r="U233" s="201"/>
      <c r="V233" s="226">
        <f>IF(C233="",NA(),IF(OR(C233="Smelter not listed",C233="Smelter not yet identified"),MATCH($B233&amp;$D233,'Smelter Look-up'!$J:$J,0),MATCH($B233&amp;$C233,'Smelter Look-up'!$J:$J,0)))</f>
        <v>427</v>
      </c>
      <c r="X233" s="227">
        <f t="shared" si="33"/>
        <v>0</v>
      </c>
      <c r="AB233" s="228" t="str">
        <f t="shared" si="34"/>
        <v>TinElectro-Mechanical Facility of the Cao Bang Minerals &amp; Metallurgy Joint Stock Company</v>
      </c>
    </row>
    <row r="234" spans="1:28" s="227" customFormat="1" ht="38.25">
      <c r="A234" s="181" t="s">
        <v>745</v>
      </c>
      <c r="B234" s="182" t="s">
        <v>1099</v>
      </c>
      <c r="C234" s="186" t="s">
        <v>814</v>
      </c>
      <c r="D234" s="230"/>
      <c r="E234" s="182" t="s">
        <v>2382</v>
      </c>
      <c r="F234" s="182" t="s">
        <v>745</v>
      </c>
      <c r="G234" s="182" t="s">
        <v>13177</v>
      </c>
      <c r="H234" s="183">
        <v>0</v>
      </c>
      <c r="I234" s="184" t="s">
        <v>1728</v>
      </c>
      <c r="J234" s="184" t="s">
        <v>1728</v>
      </c>
      <c r="K234" s="224"/>
      <c r="L234" s="224"/>
      <c r="M234" s="224"/>
      <c r="N234" s="224"/>
      <c r="O234" s="224"/>
      <c r="P234" s="185"/>
      <c r="Q234" s="225"/>
      <c r="R234" s="182" t="str">
        <f ca="1">IF(ISERROR($V234),"",OFFSET('Smelter Look-up'!$C$4,$V234-4,0)&amp;"")</f>
        <v>EM Vinto</v>
      </c>
      <c r="S234" s="181" t="str">
        <f t="shared" ca="1" si="32"/>
        <v>BO</v>
      </c>
      <c r="T234" s="181" t="str">
        <f ca="1">IF(B234="","",IF(ISERROR(MATCH($J234,SorP!$B$1:$B$6226,0)),"",INDIRECT("'SorP'!$A$"&amp;MATCH($S234&amp;$J234,SorP!C:C,0))))</f>
        <v>BO-O</v>
      </c>
      <c r="U234" s="201"/>
      <c r="V234" s="226">
        <f>IF(C234="",NA(),IF(OR(C234="Smelter not listed",C234="Smelter not yet identified"),MATCH($B234&amp;$D234,'Smelter Look-up'!$J:$J,0),MATCH($B234&amp;$C234,'Smelter Look-up'!$J:$J,0)))</f>
        <v>428</v>
      </c>
      <c r="X234" s="227">
        <f t="shared" si="33"/>
        <v>0</v>
      </c>
      <c r="AB234" s="228" t="str">
        <f t="shared" si="34"/>
        <v>TinEM Vinto</v>
      </c>
    </row>
    <row r="235" spans="1:28" s="227" customFormat="1" ht="51">
      <c r="A235" s="181" t="s">
        <v>746</v>
      </c>
      <c r="B235" s="182" t="s">
        <v>1099</v>
      </c>
      <c r="C235" s="186" t="s">
        <v>12373</v>
      </c>
      <c r="D235" s="230"/>
      <c r="E235" s="182" t="s">
        <v>1065</v>
      </c>
      <c r="F235" s="182" t="s">
        <v>746</v>
      </c>
      <c r="G235" s="182" t="s">
        <v>13177</v>
      </c>
      <c r="H235" s="183">
        <v>0</v>
      </c>
      <c r="I235" s="184" t="s">
        <v>1725</v>
      </c>
      <c r="J235" s="184" t="s">
        <v>1729</v>
      </c>
      <c r="K235" s="224"/>
      <c r="L235" s="224"/>
      <c r="M235" s="224"/>
      <c r="N235" s="224"/>
      <c r="O235" s="224"/>
      <c r="P235" s="185"/>
      <c r="Q235" s="225"/>
      <c r="R235" s="182" t="str">
        <f ca="1">IF(ISERROR($V235),"",OFFSET('Smelter Look-up'!$C$4,$V235-4,0)&amp;"")</f>
        <v>Estanho de Rondonia S.A.</v>
      </c>
      <c r="S235" s="181" t="str">
        <f t="shared" ca="1" si="32"/>
        <v>BR</v>
      </c>
      <c r="T235" s="181" t="str">
        <f ca="1">IF(B235="","",IF(ISERROR(MATCH($J235,SorP!$B$1:$B$6226,0)),"",INDIRECT("'SorP'!$A$"&amp;MATCH($S235&amp;$J235,SorP!C:C,0))))</f>
        <v>BR-RO</v>
      </c>
      <c r="U235" s="201"/>
      <c r="V235" s="226">
        <f>IF(C235="",NA(),IF(OR(C235="Smelter not listed",C235="Smelter not yet identified"),MATCH($B235&amp;$D235,'Smelter Look-up'!$J:$J,0),MATCH($B235&amp;$C235,'Smelter Look-up'!$J:$J,0)))</f>
        <v>432</v>
      </c>
      <c r="X235" s="227">
        <f t="shared" si="33"/>
        <v>0</v>
      </c>
      <c r="AB235" s="228" t="str">
        <f t="shared" si="34"/>
        <v>TinEstanho de Rondonia S.A.</v>
      </c>
    </row>
    <row r="236" spans="1:28" s="227" customFormat="1" ht="102">
      <c r="A236" s="181" t="s">
        <v>14961</v>
      </c>
      <c r="B236" s="182" t="s">
        <v>1099</v>
      </c>
      <c r="C236" s="186" t="s">
        <v>14960</v>
      </c>
      <c r="D236" s="230"/>
      <c r="E236" s="182" t="s">
        <v>1065</v>
      </c>
      <c r="F236" s="182" t="s">
        <v>14961</v>
      </c>
      <c r="G236" s="182" t="s">
        <v>13177</v>
      </c>
      <c r="H236" s="183">
        <v>0</v>
      </c>
      <c r="I236" s="184" t="s">
        <v>14987</v>
      </c>
      <c r="J236" s="184" t="s">
        <v>1640</v>
      </c>
      <c r="K236" s="224"/>
      <c r="L236" s="224"/>
      <c r="M236" s="224"/>
      <c r="N236" s="224"/>
      <c r="O236" s="224"/>
      <c r="P236" s="185"/>
      <c r="Q236" s="225"/>
      <c r="R236" s="182" t="str">
        <f ca="1">IF(ISERROR($V236),"",OFFSET('Smelter Look-up'!$C$4,$V236-4,0)&amp;"")</f>
        <v>Fabrica Auricchio Industria e Comercio Ltda.</v>
      </c>
      <c r="S236" s="181" t="str">
        <f t="shared" ca="1" si="32"/>
        <v>BR</v>
      </c>
      <c r="T236" s="181" t="str">
        <f ca="1">IF(B236="","",IF(ISERROR(MATCH($J236,SorP!$B$1:$B$6226,0)),"",INDIRECT("'SorP'!$A$"&amp;MATCH($S236&amp;$J236,SorP!C:C,0))))</f>
        <v>BR-SP</v>
      </c>
      <c r="U236" s="201"/>
      <c r="V236" s="226">
        <f>IF(C236="",NA(),IF(OR(C236="Smelter not listed",C236="Smelter not yet identified"),MATCH($B236&amp;$D236,'Smelter Look-up'!$J:$J,0),MATCH($B236&amp;$C236,'Smelter Look-up'!$J:$J,0)))</f>
        <v>436</v>
      </c>
      <c r="X236" s="227">
        <f t="shared" si="33"/>
        <v>0</v>
      </c>
      <c r="AB236" s="228" t="str">
        <f t="shared" si="34"/>
        <v>TinFabrica Auricchio Industria e Comercio Ltda.</v>
      </c>
    </row>
    <row r="237" spans="1:28" s="227" customFormat="1" ht="25.5">
      <c r="A237" s="181" t="s">
        <v>747</v>
      </c>
      <c r="B237" s="182" t="s">
        <v>1099</v>
      </c>
      <c r="C237" s="186" t="s">
        <v>788</v>
      </c>
      <c r="D237" s="230"/>
      <c r="E237" s="182" t="s">
        <v>853</v>
      </c>
      <c r="F237" s="182" t="s">
        <v>747</v>
      </c>
      <c r="G237" s="182" t="s">
        <v>13177</v>
      </c>
      <c r="H237" s="183">
        <v>0</v>
      </c>
      <c r="I237" s="184" t="s">
        <v>1730</v>
      </c>
      <c r="J237" s="184" t="s">
        <v>9448</v>
      </c>
      <c r="K237" s="224"/>
      <c r="L237" s="224"/>
      <c r="M237" s="224"/>
      <c r="N237" s="224"/>
      <c r="O237" s="224"/>
      <c r="P237" s="185"/>
      <c r="Q237" s="225"/>
      <c r="R237" s="182" t="str">
        <f ca="1">IF(ISERROR($V237),"",OFFSET('Smelter Look-up'!$C$4,$V237-4,0)&amp;"")</f>
        <v>Fenix Metals</v>
      </c>
      <c r="S237" s="181" t="str">
        <f t="shared" ca="1" si="32"/>
        <v>PL</v>
      </c>
      <c r="T237" s="181" t="str">
        <f ca="1">IF(B237="","",IF(ISERROR(MATCH($J237,SorP!$B$1:$B$6226,0)),"",INDIRECT("'SorP'!$A$"&amp;MATCH($S237&amp;$J237,SorP!C:C,0))))</f>
        <v>PL-18</v>
      </c>
      <c r="U237" s="201"/>
      <c r="V237" s="226">
        <f>IF(C237="",NA(),IF(OR(C237="Smelter not listed",C237="Smelter not yet identified"),MATCH($B237&amp;$D237,'Smelter Look-up'!$J:$J,0),MATCH($B237&amp;$C237,'Smelter Look-up'!$J:$J,0)))</f>
        <v>437</v>
      </c>
      <c r="X237" s="227">
        <f t="shared" si="33"/>
        <v>0</v>
      </c>
      <c r="AB237" s="228" t="str">
        <f t="shared" si="34"/>
        <v>TinFenix Metals</v>
      </c>
    </row>
    <row r="238" spans="1:28" s="227" customFormat="1" ht="102">
      <c r="A238" s="181" t="s">
        <v>13712</v>
      </c>
      <c r="B238" s="182" t="s">
        <v>1099</v>
      </c>
      <c r="C238" s="186" t="s">
        <v>13759</v>
      </c>
      <c r="D238" s="230"/>
      <c r="E238" s="182" t="s">
        <v>1069</v>
      </c>
      <c r="F238" s="182" t="s">
        <v>13712</v>
      </c>
      <c r="G238" s="182" t="s">
        <v>13177</v>
      </c>
      <c r="H238" s="183">
        <v>0</v>
      </c>
      <c r="I238" s="184" t="s">
        <v>2398</v>
      </c>
      <c r="J238" s="184" t="s">
        <v>13540</v>
      </c>
      <c r="K238" s="224"/>
      <c r="L238" s="224"/>
      <c r="M238" s="224"/>
      <c r="N238" s="224"/>
      <c r="O238" s="224"/>
      <c r="P238" s="185"/>
      <c r="Q238" s="225"/>
      <c r="R238" s="182" t="str">
        <f ca="1">IF(ISERROR($V238),"",OFFSET('Smelter Look-up'!$C$4,$V238-4,0)&amp;"")</f>
        <v>Gejiu City Fuxiang Industry and Trade Co., Ltd.</v>
      </c>
      <c r="S238" s="181" t="str">
        <f t="shared" ca="1" si="32"/>
        <v>CN</v>
      </c>
      <c r="T238" s="181" t="str">
        <f ca="1">IF(B238="","",IF(ISERROR(MATCH($J238,SorP!$B$1:$B$6226,0)),"",INDIRECT("'SorP'!$A$"&amp;MATCH($S238&amp;$J238,SorP!C:C,0))))</f>
        <v>CN-YN</v>
      </c>
      <c r="U238" s="201"/>
      <c r="V238" s="226">
        <f>IF(C238="",NA(),IF(OR(C238="Smelter not listed",C238="Smelter not yet identified"),MATCH($B238&amp;$D238,'Smelter Look-up'!$J:$J,0),MATCH($B238&amp;$C238,'Smelter Look-up'!$J:$J,0)))</f>
        <v>440</v>
      </c>
      <c r="X238" s="227">
        <f t="shared" si="33"/>
        <v>0</v>
      </c>
      <c r="AB238" s="228" t="str">
        <f t="shared" si="34"/>
        <v>TinGejiu City Fuxiang Industry and Trade Co., Ltd.</v>
      </c>
    </row>
    <row r="239" spans="1:28" s="227" customFormat="1" ht="89.25">
      <c r="A239" s="181" t="s">
        <v>748</v>
      </c>
      <c r="B239" s="182" t="s">
        <v>1099</v>
      </c>
      <c r="C239" s="186" t="s">
        <v>2099</v>
      </c>
      <c r="D239" s="230"/>
      <c r="E239" s="182" t="s">
        <v>1069</v>
      </c>
      <c r="F239" s="182" t="s">
        <v>748</v>
      </c>
      <c r="G239" s="182" t="s">
        <v>13177</v>
      </c>
      <c r="H239" s="183">
        <v>0</v>
      </c>
      <c r="I239" s="184" t="s">
        <v>2398</v>
      </c>
      <c r="J239" s="184" t="s">
        <v>13540</v>
      </c>
      <c r="K239" s="224"/>
      <c r="L239" s="224"/>
      <c r="M239" s="224"/>
      <c r="N239" s="224"/>
      <c r="O239" s="224"/>
      <c r="P239" s="185"/>
      <c r="Q239" s="225"/>
      <c r="R239" s="182" t="str">
        <f ca="1">IF(ISERROR($V239),"",OFFSET('Smelter Look-up'!$C$4,$V239-4,0)&amp;"")</f>
        <v>Gejiu Non-Ferrous Metal Processing Co., Ltd.</v>
      </c>
      <c r="S239" s="181" t="str">
        <f t="shared" ca="1" si="32"/>
        <v>CN</v>
      </c>
      <c r="T239" s="181" t="str">
        <f ca="1">IF(B239="","",IF(ISERROR(MATCH($J239,SorP!$B$1:$B$6226,0)),"",INDIRECT("'SorP'!$A$"&amp;MATCH($S239&amp;$J239,SorP!C:C,0))))</f>
        <v>CN-YN</v>
      </c>
      <c r="U239" s="201"/>
      <c r="V239" s="226">
        <f>IF(C239="",NA(),IF(OR(C239="Smelter not listed",C239="Smelter not yet identified"),MATCH($B239&amp;$D239,'Smelter Look-up'!$J:$J,0),MATCH($B239&amp;$C239,'Smelter Look-up'!$J:$J,0)))</f>
        <v>443</v>
      </c>
      <c r="X239" s="227">
        <f t="shared" si="33"/>
        <v>0</v>
      </c>
      <c r="AB239" s="228" t="str">
        <f t="shared" si="34"/>
        <v>TinGejiu Non-Ferrous Metal Processing Co., Ltd.</v>
      </c>
    </row>
    <row r="240" spans="1:28" s="227" customFormat="1" ht="102">
      <c r="A240" s="181" t="s">
        <v>1756</v>
      </c>
      <c r="B240" s="182" t="s">
        <v>1099</v>
      </c>
      <c r="C240" s="186" t="s">
        <v>1755</v>
      </c>
      <c r="D240" s="230"/>
      <c r="E240" s="182" t="s">
        <v>1069</v>
      </c>
      <c r="F240" s="182" t="s">
        <v>1756</v>
      </c>
      <c r="G240" s="182" t="s">
        <v>13177</v>
      </c>
      <c r="H240" s="183">
        <v>0</v>
      </c>
      <c r="I240" s="184" t="s">
        <v>2398</v>
      </c>
      <c r="J240" s="184" t="s">
        <v>13540</v>
      </c>
      <c r="K240" s="224"/>
      <c r="L240" s="224"/>
      <c r="M240" s="224"/>
      <c r="N240" s="224"/>
      <c r="O240" s="224"/>
      <c r="P240" s="185"/>
      <c r="Q240" s="225"/>
      <c r="R240" s="182" t="str">
        <f ca="1">IF(ISERROR($V240),"",OFFSET('Smelter Look-up'!$C$4,$V240-4,0)&amp;"")</f>
        <v>Gejiu Yunxin Nonferrous Electrolysis Co., Ltd.</v>
      </c>
      <c r="S240" s="181" t="str">
        <f t="shared" ca="1" si="32"/>
        <v>CN</v>
      </c>
      <c r="T240" s="181" t="str">
        <f ca="1">IF(B240="","",IF(ISERROR(MATCH($J240,SorP!$B$1:$B$6226,0)),"",INDIRECT("'SorP'!$A$"&amp;MATCH($S240&amp;$J240,SorP!C:C,0))))</f>
        <v>CN-YN</v>
      </c>
      <c r="U240" s="201"/>
      <c r="V240" s="226">
        <f>IF(C240="",NA(),IF(OR(C240="Smelter not listed",C240="Smelter not yet identified"),MATCH($B240&amp;$D240,'Smelter Look-up'!$J:$J,0),MATCH($B240&amp;$C240,'Smelter Look-up'!$J:$J,0)))</f>
        <v>444</v>
      </c>
      <c r="X240" s="227">
        <f t="shared" si="33"/>
        <v>0</v>
      </c>
      <c r="AB240" s="228" t="str">
        <f t="shared" si="34"/>
        <v>TinGejiu Yunxin Nonferrous Electrolysis Co., Ltd.</v>
      </c>
    </row>
    <row r="241" spans="1:28" s="227" customFormat="1" ht="89.25">
      <c r="A241" s="181" t="s">
        <v>749</v>
      </c>
      <c r="B241" s="182" t="s">
        <v>1099</v>
      </c>
      <c r="C241" s="186" t="s">
        <v>1731</v>
      </c>
      <c r="D241" s="230"/>
      <c r="E241" s="182" t="s">
        <v>1069</v>
      </c>
      <c r="F241" s="182" t="s">
        <v>749</v>
      </c>
      <c r="G241" s="182" t="s">
        <v>13177</v>
      </c>
      <c r="H241" s="183">
        <v>0</v>
      </c>
      <c r="I241" s="184" t="s">
        <v>2398</v>
      </c>
      <c r="J241" s="184" t="s">
        <v>13540</v>
      </c>
      <c r="K241" s="224"/>
      <c r="L241" s="224"/>
      <c r="M241" s="224"/>
      <c r="N241" s="224"/>
      <c r="O241" s="224"/>
      <c r="P241" s="185"/>
      <c r="Q241" s="225"/>
      <c r="R241" s="182" t="str">
        <f ca="1">IF(ISERROR($V241),"",OFFSET('Smelter Look-up'!$C$4,$V241-4,0)&amp;"")</f>
        <v>Gejiu Zili Mining And Metallurgy Co., Ltd.</v>
      </c>
      <c r="S241" s="181" t="str">
        <f t="shared" ca="1" si="32"/>
        <v>CN</v>
      </c>
      <c r="T241" s="181" t="str">
        <f ca="1">IF(B241="","",IF(ISERROR(MATCH($J241,SorP!$B$1:$B$6226,0)),"",INDIRECT("'SorP'!$A$"&amp;MATCH($S241&amp;$J241,SorP!C:C,0))))</f>
        <v>CN-YN</v>
      </c>
      <c r="U241" s="201"/>
      <c r="V241" s="226">
        <f>IF(C241="",NA(),IF(OR(C241="Smelter not listed",C241="Smelter not yet identified"),MATCH($B241&amp;$D241,'Smelter Look-up'!$J:$J,0),MATCH($B241&amp;$C241,'Smelter Look-up'!$J:$J,0)))</f>
        <v>446</v>
      </c>
      <c r="X241" s="227">
        <f t="shared" si="33"/>
        <v>0</v>
      </c>
      <c r="AB241" s="228" t="str">
        <f t="shared" si="34"/>
        <v>TinGejiu Zili Mining And Metallurgy Co., Ltd.</v>
      </c>
    </row>
    <row r="242" spans="1:28" s="227" customFormat="1" ht="102">
      <c r="A242" s="181" t="s">
        <v>2481</v>
      </c>
      <c r="B242" s="182" t="s">
        <v>1099</v>
      </c>
      <c r="C242" s="186" t="s">
        <v>2480</v>
      </c>
      <c r="D242" s="230"/>
      <c r="E242" s="182" t="s">
        <v>1069</v>
      </c>
      <c r="F242" s="182" t="s">
        <v>2481</v>
      </c>
      <c r="G242" s="182" t="s">
        <v>13177</v>
      </c>
      <c r="H242" s="183">
        <v>0</v>
      </c>
      <c r="I242" s="184" t="s">
        <v>1781</v>
      </c>
      <c r="J242" s="184" t="s">
        <v>13536</v>
      </c>
      <c r="K242" s="224"/>
      <c r="L242" s="224"/>
      <c r="M242" s="224"/>
      <c r="N242" s="224"/>
      <c r="O242" s="224"/>
      <c r="P242" s="185"/>
      <c r="Q242" s="225"/>
      <c r="R242" s="182" t="str">
        <f ca="1">IF(ISERROR($V242),"",OFFSET('Smelter Look-up'!$C$4,$V242-4,0)&amp;"")</f>
        <v>Guangdong Hanhe Non-Ferrous Metal Co., Ltd.</v>
      </c>
      <c r="S242" s="181" t="str">
        <f t="shared" ca="1" si="32"/>
        <v>CN</v>
      </c>
      <c r="T242" s="181" t="str">
        <f ca="1">IF(B242="","",IF(ISERROR(MATCH($J242,SorP!$B$1:$B$6226,0)),"",INDIRECT("'SorP'!$A$"&amp;MATCH($S242&amp;$J242,SorP!C:C,0))))</f>
        <v>CN-GD</v>
      </c>
      <c r="U242" s="201"/>
      <c r="V242" s="226">
        <f>IF(C242="",NA(),IF(OR(C242="Smelter not listed",C242="Smelter not yet identified"),MATCH($B242&amp;$D242,'Smelter Look-up'!$J:$J,0),MATCH($B242&amp;$C242,'Smelter Look-up'!$J:$J,0)))</f>
        <v>450</v>
      </c>
      <c r="X242" s="227">
        <f t="shared" si="33"/>
        <v>0</v>
      </c>
      <c r="AB242" s="228" t="str">
        <f t="shared" si="34"/>
        <v>TinGuangdong Hanhe Non-Ferrous Metal Co., Ltd.</v>
      </c>
    </row>
    <row r="243" spans="1:28" s="227" customFormat="1" ht="76.5">
      <c r="A243" s="181" t="s">
        <v>15629</v>
      </c>
      <c r="B243" s="182" t="s">
        <v>1099</v>
      </c>
      <c r="C243" s="186" t="s">
        <v>15628</v>
      </c>
      <c r="D243" s="230"/>
      <c r="E243" s="182" t="s">
        <v>1069</v>
      </c>
      <c r="F243" s="182" t="s">
        <v>15629</v>
      </c>
      <c r="G243" s="182" t="s">
        <v>13177</v>
      </c>
      <c r="H243" s="183">
        <v>0</v>
      </c>
      <c r="I243" s="184" t="s">
        <v>1732</v>
      </c>
      <c r="J243" s="184" t="s">
        <v>13531</v>
      </c>
      <c r="K243" s="224"/>
      <c r="L243" s="224"/>
      <c r="M243" s="224"/>
      <c r="N243" s="224"/>
      <c r="O243" s="224"/>
      <c r="P243" s="185"/>
      <c r="Q243" s="225"/>
      <c r="R243" s="182" t="str">
        <f ca="1">IF(ISERROR($V243),"",OFFSET('Smelter Look-up'!$C$4,$V243-4,0)&amp;"")</f>
        <v>HuiChang Hill Tin Industry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453</v>
      </c>
      <c r="X243" s="227">
        <f t="shared" si="33"/>
        <v>0</v>
      </c>
      <c r="AB243" s="228" t="str">
        <f t="shared" si="34"/>
        <v>TinHuiChang Hill Tin Industry Co., Ltd.</v>
      </c>
    </row>
    <row r="244" spans="1:28" s="227" customFormat="1" ht="38.25">
      <c r="A244" s="181" t="s">
        <v>13774</v>
      </c>
      <c r="B244" s="182" t="s">
        <v>1099</v>
      </c>
      <c r="C244" s="186" t="s">
        <v>13760</v>
      </c>
      <c r="D244" s="230"/>
      <c r="E244" s="182" t="s">
        <v>13050</v>
      </c>
      <c r="F244" s="182" t="s">
        <v>13774</v>
      </c>
      <c r="G244" s="182" t="s">
        <v>13177</v>
      </c>
      <c r="H244" s="183">
        <v>0</v>
      </c>
      <c r="I244" s="184" t="s">
        <v>13785</v>
      </c>
      <c r="J244" s="184" t="s">
        <v>10012</v>
      </c>
      <c r="K244" s="224"/>
      <c r="L244" s="224"/>
      <c r="M244" s="224"/>
      <c r="N244" s="224"/>
      <c r="O244" s="224"/>
      <c r="P244" s="185"/>
      <c r="Q244" s="225"/>
      <c r="R244" s="182" t="str">
        <f ca="1">IF(ISERROR($V244),"",OFFSET('Smelter Look-up'!$C$4,$V244-4,0)&amp;"")</f>
        <v>Luna Smelter, Ltd.</v>
      </c>
      <c r="S244" s="181" t="str">
        <f t="shared" ca="1" si="32"/>
        <v>RW</v>
      </c>
      <c r="T244" s="181" t="str">
        <f ca="1">IF(B244="","",IF(ISERROR(MATCH($J244,SorP!$B$1:$B$6226,0)),"",INDIRECT("'SorP'!$A$"&amp;MATCH($S244&amp;$J244,SorP!C:C,0))))</f>
        <v>RW-01</v>
      </c>
      <c r="U244" s="201"/>
      <c r="V244" s="226">
        <f>IF(C244="",NA(),IF(OR(C244="Smelter not listed",C244="Smelter not yet identified"),MATCH($B244&amp;$D244,'Smelter Look-up'!$J:$J,0),MATCH($B244&amp;$C244,'Smelter Look-up'!$J:$J,0)))</f>
        <v>465</v>
      </c>
      <c r="X244" s="227">
        <f t="shared" si="33"/>
        <v>0</v>
      </c>
      <c r="AB244" s="228" t="str">
        <f t="shared" si="34"/>
        <v>TinLuna Smelter, Ltd.</v>
      </c>
    </row>
    <row r="245" spans="1:28" s="227" customFormat="1" ht="63.75">
      <c r="A245" s="181" t="s">
        <v>15633</v>
      </c>
      <c r="B245" s="182" t="s">
        <v>1099</v>
      </c>
      <c r="C245" s="186" t="s">
        <v>15632</v>
      </c>
      <c r="D245" s="230"/>
      <c r="E245" s="182" t="s">
        <v>1069</v>
      </c>
      <c r="F245" s="182" t="s">
        <v>15633</v>
      </c>
      <c r="G245" s="182" t="s">
        <v>13177</v>
      </c>
      <c r="H245" s="183">
        <v>0</v>
      </c>
      <c r="I245" s="184" t="s">
        <v>15644</v>
      </c>
      <c r="J245" s="184" t="s">
        <v>13529</v>
      </c>
      <c r="K245" s="224"/>
      <c r="L245" s="224"/>
      <c r="M245" s="224"/>
      <c r="N245" s="224"/>
      <c r="O245" s="224"/>
      <c r="P245" s="185"/>
      <c r="Q245" s="225"/>
      <c r="R245" s="182" t="str">
        <f ca="1">IF(ISERROR($V245),"",OFFSET('Smelter Look-up'!$C$4,$V245-4,0)&amp;"")</f>
        <v>Ma'anshan Weitai Tin Co., Ltd.</v>
      </c>
      <c r="S245" s="181" t="str">
        <f t="shared" ca="1" si="32"/>
        <v>CN</v>
      </c>
      <c r="T245" s="181" t="str">
        <f ca="1">IF(B245="","",IF(ISERROR(MATCH($J245,SorP!$B$1:$B$6226,0)),"",INDIRECT("'SorP'!$A$"&amp;MATCH($S245&amp;$J245,SorP!C:C,0))))</f>
        <v>CN-AH</v>
      </c>
      <c r="U245" s="201"/>
      <c r="V245" s="226">
        <f>IF(C245="",NA(),IF(OR(C245="Smelter not listed",C245="Smelter not yet identified"),MATCH($B245&amp;$D245,'Smelter Look-up'!$J:$J,0),MATCH($B245&amp;$C245,'Smelter Look-up'!$J:$J,0)))</f>
        <v>466</v>
      </c>
      <c r="X245" s="227">
        <f t="shared" si="33"/>
        <v>0</v>
      </c>
      <c r="AB245" s="228" t="str">
        <f t="shared" si="34"/>
        <v>TinMa'anshan Weitai Tin Co., Ltd.</v>
      </c>
    </row>
    <row r="246" spans="1:28" s="227" customFormat="1" ht="76.5">
      <c r="A246" s="181" t="s">
        <v>131</v>
      </c>
      <c r="B246" s="182" t="s">
        <v>1099</v>
      </c>
      <c r="C246" s="186" t="s">
        <v>2121</v>
      </c>
      <c r="D246" s="230"/>
      <c r="E246" s="182" t="s">
        <v>1065</v>
      </c>
      <c r="F246" s="182" t="s">
        <v>131</v>
      </c>
      <c r="G246" s="182" t="s">
        <v>13177</v>
      </c>
      <c r="H246" s="183">
        <v>0</v>
      </c>
      <c r="I246" s="184" t="s">
        <v>1683</v>
      </c>
      <c r="J246" s="184" t="s">
        <v>1515</v>
      </c>
      <c r="K246" s="224"/>
      <c r="L246" s="224"/>
      <c r="M246" s="224"/>
      <c r="N246" s="224"/>
      <c r="O246" s="224"/>
      <c r="P246" s="185"/>
      <c r="Q246" s="225"/>
      <c r="R246" s="182" t="str">
        <f ca="1">IF(ISERROR($V246),"",OFFSET('Smelter Look-up'!$C$4,$V246-4,0)&amp;"")</f>
        <v>Magnu's Minerais Metais e Ligas Ltda.</v>
      </c>
      <c r="S246" s="181" t="str">
        <f t="shared" ca="1" si="32"/>
        <v>BR</v>
      </c>
      <c r="T246" s="181" t="str">
        <f ca="1">IF(B246="","",IF(ISERROR(MATCH($J246,SorP!$B$1:$B$6226,0)),"",INDIRECT("'SorP'!$A$"&amp;MATCH($S246&amp;$J246,SorP!C:C,0))))</f>
        <v>BR-MG</v>
      </c>
      <c r="U246" s="201"/>
      <c r="V246" s="226">
        <f>IF(C246="",NA(),IF(OR(C246="Smelter not listed",C246="Smelter not yet identified"),MATCH($B246&amp;$D246,'Smelter Look-up'!$J:$J,0),MATCH($B246&amp;$C246,'Smelter Look-up'!$J:$J,0)))</f>
        <v>467</v>
      </c>
      <c r="X246" s="227">
        <f t="shared" si="33"/>
        <v>0</v>
      </c>
      <c r="AB246" s="228" t="str">
        <f t="shared" si="34"/>
        <v>TinMagnu's Minerais Metais e Ligas Ltda.</v>
      </c>
    </row>
    <row r="247" spans="1:28" s="227" customFormat="1" ht="76.5">
      <c r="A247" s="181" t="s">
        <v>752</v>
      </c>
      <c r="B247" s="182" t="s">
        <v>1099</v>
      </c>
      <c r="C247" s="186" t="s">
        <v>793</v>
      </c>
      <c r="D247" s="230"/>
      <c r="E247" s="182" t="s">
        <v>1084</v>
      </c>
      <c r="F247" s="182" t="s">
        <v>752</v>
      </c>
      <c r="G247" s="182" t="s">
        <v>13177</v>
      </c>
      <c r="H247" s="183">
        <v>0</v>
      </c>
      <c r="I247" s="184" t="s">
        <v>1739</v>
      </c>
      <c r="J247" s="184" t="s">
        <v>8635</v>
      </c>
      <c r="K247" s="224"/>
      <c r="L247" s="224"/>
      <c r="M247" s="224"/>
      <c r="N247" s="224"/>
      <c r="O247" s="224"/>
      <c r="P247" s="185"/>
      <c r="Q247" s="225"/>
      <c r="R247" s="182" t="str">
        <f ca="1">IF(ISERROR($V247),"",OFFSET('Smelter Look-up'!$C$4,$V247-4,0)&amp;"")</f>
        <v>Malaysia Smelting Corporation (MSC)</v>
      </c>
      <c r="S247" s="181" t="str">
        <f t="shared" ca="1" si="32"/>
        <v>MY</v>
      </c>
      <c r="T247" s="181" t="str">
        <f ca="1">IF(B247="","",IF(ISERROR(MATCH($J247,SorP!$B$1:$B$6226,0)),"",INDIRECT("'SorP'!$A$"&amp;MATCH($S247&amp;$J247,SorP!C:C,0))))</f>
        <v>MY-07</v>
      </c>
      <c r="U247" s="201"/>
      <c r="V247" s="226">
        <f>IF(C247="",NA(),IF(OR(C247="Smelter not listed",C247="Smelter not yet identified"),MATCH($B247&amp;$D247,'Smelter Look-up'!$J:$J,0),MATCH($B247&amp;$C247,'Smelter Look-up'!$J:$J,0)))</f>
        <v>468</v>
      </c>
      <c r="X247" s="227">
        <f t="shared" si="33"/>
        <v>0</v>
      </c>
      <c r="AB247" s="228" t="str">
        <f t="shared" si="34"/>
        <v>TinMalaysia Smelting Corporation (MSC)</v>
      </c>
    </row>
    <row r="248" spans="1:28" s="227" customFormat="1" ht="102">
      <c r="A248" s="181" t="s">
        <v>15635</v>
      </c>
      <c r="B248" s="182" t="s">
        <v>1099</v>
      </c>
      <c r="C248" s="186" t="s">
        <v>15634</v>
      </c>
      <c r="D248" s="230"/>
      <c r="E248" s="182" t="s">
        <v>1084</v>
      </c>
      <c r="F248" s="182" t="s">
        <v>15635</v>
      </c>
      <c r="G248" s="182" t="s">
        <v>13177</v>
      </c>
      <c r="H248" s="183">
        <v>0</v>
      </c>
      <c r="I248" s="184" t="s">
        <v>15645</v>
      </c>
      <c r="J248" s="184" t="s">
        <v>8641</v>
      </c>
      <c r="K248" s="224"/>
      <c r="L248" s="224"/>
      <c r="M248" s="224"/>
      <c r="N248" s="224"/>
      <c r="O248" s="224"/>
      <c r="P248" s="185"/>
      <c r="Q248" s="225"/>
      <c r="R248" s="182" t="str">
        <f ca="1">IF(ISERROR($V248),"",OFFSET('Smelter Look-up'!$C$4,$V248-4,0)&amp;"")</f>
        <v>Malaysia Smelting Corporation Berhad (Port Klang)</v>
      </c>
      <c r="S248" s="181" t="str">
        <f t="shared" ca="1" si="32"/>
        <v>MY</v>
      </c>
      <c r="T248" s="181" t="str">
        <f ca="1">IF(B248="","",IF(ISERROR(MATCH($J248,SorP!$B$1:$B$6226,0)),"",INDIRECT("'SorP'!$A$"&amp;MATCH($S248&amp;$J248,SorP!C:C,0))))</f>
        <v>MY-10</v>
      </c>
      <c r="U248" s="201"/>
      <c r="V248" s="226">
        <f>IF(C248="",NA(),IF(OR(C248="Smelter not listed",C248="Smelter not yet identified"),MATCH($B248&amp;$D248,'Smelter Look-up'!$J:$J,0),MATCH($B248&amp;$C248,'Smelter Look-up'!$J:$J,0)))</f>
        <v>469</v>
      </c>
      <c r="X248" s="227">
        <f t="shared" si="33"/>
        <v>0</v>
      </c>
      <c r="AB248" s="228" t="str">
        <f t="shared" si="34"/>
        <v>TinMalaysia Smelting Corporation Berhad (Port Klang)</v>
      </c>
    </row>
    <row r="249" spans="1:28" s="227" customFormat="1" ht="51">
      <c r="A249" s="181" t="s">
        <v>1292</v>
      </c>
      <c r="B249" s="182" t="s">
        <v>1099</v>
      </c>
      <c r="C249" s="186" t="s">
        <v>2291</v>
      </c>
      <c r="D249" s="230"/>
      <c r="E249" s="182" t="s">
        <v>1065</v>
      </c>
      <c r="F249" s="182" t="s">
        <v>1292</v>
      </c>
      <c r="G249" s="182" t="s">
        <v>13177</v>
      </c>
      <c r="H249" s="183">
        <v>0</v>
      </c>
      <c r="I249" s="184" t="s">
        <v>1725</v>
      </c>
      <c r="J249" s="184" t="s">
        <v>1729</v>
      </c>
      <c r="K249" s="224"/>
      <c r="L249" s="224"/>
      <c r="M249" s="224"/>
      <c r="N249" s="224"/>
      <c r="O249" s="224"/>
      <c r="P249" s="185"/>
      <c r="Q249" s="225"/>
      <c r="R249" s="182" t="str">
        <f ca="1">IF(ISERROR($V249),"",OFFSET('Smelter Look-up'!$C$4,$V249-4,0)&amp;"")</f>
        <v>Melt Metais e Ligas S.A.</v>
      </c>
      <c r="S249" s="181" t="str">
        <f t="shared" ca="1" si="32"/>
        <v>BR</v>
      </c>
      <c r="T249" s="181" t="str">
        <f ca="1">IF(B249="","",IF(ISERROR(MATCH($J249,SorP!$B$1:$B$6226,0)),"",INDIRECT("'SorP'!$A$"&amp;MATCH($S249&amp;$J249,SorP!C:C,0))))</f>
        <v>BR-RO</v>
      </c>
      <c r="U249" s="201"/>
      <c r="V249" s="226">
        <f>IF(C249="",NA(),IF(OR(C249="Smelter not listed",C249="Smelter not yet identified"),MATCH($B249&amp;$D249,'Smelter Look-up'!$J:$J,0),MATCH($B249&amp;$C249,'Smelter Look-up'!$J:$J,0)))</f>
        <v>470</v>
      </c>
      <c r="X249" s="227">
        <f t="shared" si="33"/>
        <v>0</v>
      </c>
      <c r="AB249" s="228" t="str">
        <f t="shared" si="34"/>
        <v>TinMelt Metais e Ligas S.A.</v>
      </c>
    </row>
    <row r="250" spans="1:28" s="227" customFormat="1" ht="51">
      <c r="A250" s="181" t="s">
        <v>1740</v>
      </c>
      <c r="B250" s="182" t="s">
        <v>1099</v>
      </c>
      <c r="C250" s="186" t="s">
        <v>2104</v>
      </c>
      <c r="D250" s="230"/>
      <c r="E250" s="182" t="s">
        <v>2384</v>
      </c>
      <c r="F250" s="182" t="s">
        <v>1740</v>
      </c>
      <c r="G250" s="182" t="s">
        <v>13177</v>
      </c>
      <c r="H250" s="183">
        <v>0</v>
      </c>
      <c r="I250" s="184" t="s">
        <v>1741</v>
      </c>
      <c r="J250" s="184" t="s">
        <v>1601</v>
      </c>
      <c r="K250" s="224"/>
      <c r="L250" s="224"/>
      <c r="M250" s="224"/>
      <c r="N250" s="224"/>
      <c r="O250" s="224"/>
      <c r="P250" s="185"/>
      <c r="Q250" s="225"/>
      <c r="R250" s="182" t="str">
        <f ca="1">IF(ISERROR($V250),"",OFFSET('Smelter Look-up'!$C$4,$V250-4,0)&amp;"")</f>
        <v>Metallic Resources, Inc.</v>
      </c>
      <c r="S250" s="181" t="str">
        <f t="shared" ca="1" si="32"/>
        <v>US</v>
      </c>
      <c r="T250" s="181" t="str">
        <f ca="1">IF(B250="","",IF(ISERROR(MATCH($J250,SorP!$B$1:$B$6226,0)),"",INDIRECT("'SorP'!$A$"&amp;MATCH($S250&amp;$J250,SorP!C:C,0))))</f>
        <v>US-OH</v>
      </c>
      <c r="U250" s="201"/>
      <c r="V250" s="226">
        <f>IF(C250="",NA(),IF(OR(C250="Smelter not listed",C250="Smelter not yet identified"),MATCH($B250&amp;$D250,'Smelter Look-up'!$J:$J,0),MATCH($B250&amp;$C250,'Smelter Look-up'!$J:$J,0)))</f>
        <v>473</v>
      </c>
      <c r="X250" s="227">
        <f t="shared" si="33"/>
        <v>0</v>
      </c>
      <c r="AB250" s="228" t="str">
        <f t="shared" si="34"/>
        <v>TinMetallic Resources, Inc.</v>
      </c>
    </row>
    <row r="251" spans="1:28" s="227" customFormat="1" ht="51">
      <c r="A251" s="181" t="s">
        <v>753</v>
      </c>
      <c r="B251" s="182" t="s">
        <v>1099</v>
      </c>
      <c r="C251" s="186" t="s">
        <v>12377</v>
      </c>
      <c r="D251" s="230"/>
      <c r="E251" s="182" t="s">
        <v>1065</v>
      </c>
      <c r="F251" s="182" t="s">
        <v>753</v>
      </c>
      <c r="G251" s="182" t="s">
        <v>13177</v>
      </c>
      <c r="H251" s="183">
        <v>0</v>
      </c>
      <c r="I251" s="184" t="s">
        <v>15848</v>
      </c>
      <c r="J251" s="184" t="s">
        <v>1640</v>
      </c>
      <c r="K251" s="224"/>
      <c r="L251" s="224"/>
      <c r="M251" s="224"/>
      <c r="N251" s="224"/>
      <c r="O251" s="224"/>
      <c r="P251" s="185"/>
      <c r="Q251" s="225"/>
      <c r="R251" s="182" t="str">
        <f ca="1">IF(ISERROR($V251),"",OFFSET('Smelter Look-up'!$C$4,$V251-4,0)&amp;"")</f>
        <v>Mineracao Taboca S.A.</v>
      </c>
      <c r="S251" s="181" t="str">
        <f t="shared" ca="1" si="32"/>
        <v>BR</v>
      </c>
      <c r="T251" s="181" t="str">
        <f ca="1">IF(B251="","",IF(ISERROR(MATCH($J251,SorP!$B$1:$B$6226,0)),"",INDIRECT("'SorP'!$A$"&amp;MATCH($S251&amp;$J251,SorP!C:C,0))))</f>
        <v>BR-SP</v>
      </c>
      <c r="U251" s="201"/>
      <c r="V251" s="226">
        <f>IF(C251="",NA(),IF(OR(C251="Smelter not listed",C251="Smelter not yet identified"),MATCH($B251&amp;$D251,'Smelter Look-up'!$J:$J,0),MATCH($B251&amp;$C251,'Smelter Look-up'!$J:$J,0)))</f>
        <v>476</v>
      </c>
      <c r="X251" s="227">
        <f t="shared" si="33"/>
        <v>0</v>
      </c>
      <c r="AB251" s="228" t="str">
        <f t="shared" si="34"/>
        <v>TinMineracao Taboca S.A.</v>
      </c>
    </row>
    <row r="252" spans="1:28" s="227" customFormat="1" ht="63.75">
      <c r="A252" s="181" t="s">
        <v>15347</v>
      </c>
      <c r="B252" s="182" t="s">
        <v>1099</v>
      </c>
      <c r="C252" s="186" t="s">
        <v>15346</v>
      </c>
      <c r="D252" s="230"/>
      <c r="E252" s="182" t="s">
        <v>12925</v>
      </c>
      <c r="F252" s="182" t="s">
        <v>15347</v>
      </c>
      <c r="G252" s="182" t="s">
        <v>13177</v>
      </c>
      <c r="H252" s="183">
        <v>0</v>
      </c>
      <c r="I252" s="184" t="s">
        <v>15352</v>
      </c>
      <c r="J252" s="184" t="s">
        <v>12746</v>
      </c>
      <c r="K252" s="224"/>
      <c r="L252" s="224"/>
      <c r="M252" s="224"/>
      <c r="N252" s="224"/>
      <c r="O252" s="224"/>
      <c r="P252" s="185"/>
      <c r="Q252" s="225"/>
      <c r="R252" s="182" t="str">
        <f ca="1">IF(ISERROR($V252),"",OFFSET('Smelter Look-up'!$C$4,$V252-4,0)&amp;"")</f>
        <v>Mining Minerals Resources SARL</v>
      </c>
      <c r="S252" s="181" t="str">
        <f t="shared" ca="1" si="32"/>
        <v>CD</v>
      </c>
      <c r="T252" s="181" t="str">
        <f ca="1">IF(B252="","",IF(ISERROR(MATCH($J252,SorP!$B$1:$B$6226,0)),"",INDIRECT("'SorP'!$A$"&amp;MATCH($S252&amp;$J252,SorP!C:C,0))))</f>
        <v>CD-HK</v>
      </c>
      <c r="U252" s="201"/>
      <c r="V252" s="226">
        <f>IF(C252="",NA(),IF(OR(C252="Smelter not listed",C252="Smelter not yet identified"),MATCH($B252&amp;$D252,'Smelter Look-up'!$J:$J,0),MATCH($B252&amp;$C252,'Smelter Look-up'!$J:$J,0)))</f>
        <v>480</v>
      </c>
      <c r="X252" s="227">
        <f t="shared" si="33"/>
        <v>0</v>
      </c>
      <c r="AB252" s="228" t="str">
        <f t="shared" si="34"/>
        <v>TinMining Minerals Resources SARL</v>
      </c>
    </row>
    <row r="253" spans="1:28" s="227" customFormat="1" ht="25.5">
      <c r="A253" s="181" t="s">
        <v>754</v>
      </c>
      <c r="B253" s="182" t="s">
        <v>1099</v>
      </c>
      <c r="C253" s="186" t="s">
        <v>1003</v>
      </c>
      <c r="D253" s="230"/>
      <c r="E253" s="182" t="s">
        <v>851</v>
      </c>
      <c r="F253" s="182" t="s">
        <v>754</v>
      </c>
      <c r="G253" s="182" t="s">
        <v>13177</v>
      </c>
      <c r="H253" s="183">
        <v>0</v>
      </c>
      <c r="I253" s="184" t="s">
        <v>1743</v>
      </c>
      <c r="J253" s="184" t="s">
        <v>9062</v>
      </c>
      <c r="K253" s="224"/>
      <c r="L253" s="224"/>
      <c r="M253" s="224"/>
      <c r="N253" s="224"/>
      <c r="O253" s="224"/>
      <c r="P253" s="185"/>
      <c r="Q253" s="225"/>
      <c r="R253" s="182" t="str">
        <f ca="1">IF(ISERROR($V253),"",OFFSET('Smelter Look-up'!$C$4,$V253-4,0)&amp;"")</f>
        <v>Minsur</v>
      </c>
      <c r="S253" s="181" t="str">
        <f t="shared" ca="1" si="32"/>
        <v>PE</v>
      </c>
      <c r="T253" s="181" t="str">
        <f ca="1">IF(B253="","",IF(ISERROR(MATCH($J253,SorP!$B$1:$B$6226,0)),"",INDIRECT("'SorP'!$A$"&amp;MATCH($S253&amp;$J253,SorP!C:C,0))))</f>
        <v>PE-ICA</v>
      </c>
      <c r="U253" s="201"/>
      <c r="V253" s="226">
        <f>IF(C253="",NA(),IF(OR(C253="Smelter not listed",C253="Smelter not yet identified"),MATCH($B253&amp;$D253,'Smelter Look-up'!$J:$J,0),MATCH($B253&amp;$C253,'Smelter Look-up'!$J:$J,0)))</f>
        <v>481</v>
      </c>
      <c r="X253" s="227">
        <f t="shared" si="33"/>
        <v>0</v>
      </c>
      <c r="AB253" s="228" t="str">
        <f t="shared" si="34"/>
        <v>TinMinsur</v>
      </c>
    </row>
    <row r="254" spans="1:28" s="227" customFormat="1" ht="76.5">
      <c r="A254" s="181" t="s">
        <v>755</v>
      </c>
      <c r="B254" s="182" t="s">
        <v>1099</v>
      </c>
      <c r="C254" s="186" t="s">
        <v>1131</v>
      </c>
      <c r="D254" s="230"/>
      <c r="E254" s="182" t="s">
        <v>1077</v>
      </c>
      <c r="F254" s="182" t="s">
        <v>755</v>
      </c>
      <c r="G254" s="182" t="s">
        <v>13177</v>
      </c>
      <c r="H254" s="183">
        <v>0</v>
      </c>
      <c r="I254" s="184" t="s">
        <v>15643</v>
      </c>
      <c r="J254" s="184" t="s">
        <v>1518</v>
      </c>
      <c r="K254" s="224"/>
      <c r="L254" s="224"/>
      <c r="M254" s="224"/>
      <c r="N254" s="224"/>
      <c r="O254" s="224"/>
      <c r="P254" s="185"/>
      <c r="Q254" s="225"/>
      <c r="R254" s="182" t="str">
        <f ca="1">IF(ISERROR($V254),"",OFFSET('Smelter Look-up'!$C$4,$V254-4,0)&amp;"")</f>
        <v>Mitsubishi Materials Corporation</v>
      </c>
      <c r="S254" s="181" t="str">
        <f t="shared" ca="1" si="32"/>
        <v>JP</v>
      </c>
      <c r="T254" s="181" t="str">
        <f ca="1">IF(B254="","",IF(ISERROR(MATCH($J254,SorP!$B$1:$B$6226,0)),"",INDIRECT("'SorP'!$A$"&amp;MATCH($S254&amp;$J254,SorP!C:C,0))))</f>
        <v>JP-28</v>
      </c>
      <c r="U254" s="201"/>
      <c r="V254" s="226">
        <f>IF(C254="",NA(),IF(OR(C254="Smelter not listed",C254="Smelter not yet identified"),MATCH($B254&amp;$D254,'Smelter Look-up'!$J:$J,0),MATCH($B254&amp;$C254,'Smelter Look-up'!$J:$J,0)))</f>
        <v>482</v>
      </c>
      <c r="X254" s="227">
        <f t="shared" si="33"/>
        <v>0</v>
      </c>
      <c r="AB254" s="228" t="str">
        <f t="shared" si="34"/>
        <v>TinMitsubishi Materials Corporation</v>
      </c>
    </row>
    <row r="255" spans="1:28" s="227" customFormat="1" ht="38.25">
      <c r="A255" s="181" t="s">
        <v>2296</v>
      </c>
      <c r="B255" s="182" t="s">
        <v>1099</v>
      </c>
      <c r="C255" s="186" t="s">
        <v>2262</v>
      </c>
      <c r="D255" s="230"/>
      <c r="E255" s="182" t="s">
        <v>1084</v>
      </c>
      <c r="F255" s="182" t="s">
        <v>2296</v>
      </c>
      <c r="G255" s="182" t="s">
        <v>13177</v>
      </c>
      <c r="H255" s="183">
        <v>0</v>
      </c>
      <c r="I255" s="184" t="s">
        <v>2299</v>
      </c>
      <c r="J255" s="184" t="s">
        <v>2300</v>
      </c>
      <c r="K255" s="224"/>
      <c r="L255" s="224"/>
      <c r="M255" s="224"/>
      <c r="N255" s="224"/>
      <c r="O255" s="224"/>
      <c r="P255" s="185"/>
      <c r="Q255" s="225"/>
      <c r="R255" s="182" t="str">
        <f ca="1">IF(ISERROR($V255),"",OFFSET('Smelter Look-up'!$C$4,$V255-4,0)&amp;"")</f>
        <v>Modeltech Sdn Bhd</v>
      </c>
      <c r="S255" s="181" t="str">
        <f t="shared" ca="1" si="32"/>
        <v>MY</v>
      </c>
      <c r="T255" s="181" t="str">
        <f ca="1">IF(B255="","",IF(ISERROR(MATCH($J255,SorP!$B$1:$B$6226,0)),"",INDIRECT("'SorP'!$A$"&amp;MATCH($S255&amp;$J255,SorP!C:C,0))))</f>
        <v>MY-04</v>
      </c>
      <c r="U255" s="201"/>
      <c r="V255" s="226">
        <f>IF(C255="",NA(),IF(OR(C255="Smelter not listed",C255="Smelter not yet identified"),MATCH($B255&amp;$D255,'Smelter Look-up'!$J:$J,0),MATCH($B255&amp;$C255,'Smelter Look-up'!$J:$J,0)))</f>
        <v>483</v>
      </c>
      <c r="X255" s="227">
        <f t="shared" si="33"/>
        <v>0</v>
      </c>
      <c r="AB255" s="228" t="str">
        <f t="shared" si="34"/>
        <v>TinModeltech Sdn Bhd</v>
      </c>
    </row>
    <row r="256" spans="1:28" s="227" customFormat="1" ht="114.75">
      <c r="A256" s="181" t="s">
        <v>1766</v>
      </c>
      <c r="B256" s="182" t="s">
        <v>1099</v>
      </c>
      <c r="C256" s="186" t="s">
        <v>1765</v>
      </c>
      <c r="D256" s="230"/>
      <c r="E256" s="182" t="s">
        <v>863</v>
      </c>
      <c r="F256" s="182" t="s">
        <v>1766</v>
      </c>
      <c r="G256" s="182" t="s">
        <v>13177</v>
      </c>
      <c r="H256" s="183">
        <v>0</v>
      </c>
      <c r="I256" s="184" t="s">
        <v>1767</v>
      </c>
      <c r="J256" s="184" t="s">
        <v>12075</v>
      </c>
      <c r="K256" s="224"/>
      <c r="L256" s="224"/>
      <c r="M256" s="224"/>
      <c r="N256" s="224"/>
      <c r="O256" s="224"/>
      <c r="P256" s="185"/>
      <c r="Q256" s="225"/>
      <c r="R256" s="182" t="str">
        <f ca="1">IF(ISERROR($V256),"",OFFSET('Smelter Look-up'!$C$4,$V256-4,0)&amp;"")</f>
        <v>Nghe Tinh Non-Ferrous Metals Joint Stock Company</v>
      </c>
      <c r="S256" s="181" t="str">
        <f t="shared" ca="1" si="32"/>
        <v>VN</v>
      </c>
      <c r="T256" s="181" t="str">
        <f ca="1">IF(B256="","",IF(ISERROR(MATCH($J256,SorP!$B$1:$B$6226,0)),"",INDIRECT("'SorP'!$A$"&amp;MATCH($S256&amp;$J256,SorP!C:C,0))))</f>
        <v>VN-22</v>
      </c>
      <c r="U256" s="201"/>
      <c r="V256" s="226">
        <f>IF(C256="",NA(),IF(OR(C256="Smelter not listed",C256="Smelter not yet identified"),MATCH($B256&amp;$D256,'Smelter Look-up'!$J:$J,0),MATCH($B256&amp;$C256,'Smelter Look-up'!$J:$J,0)))</f>
        <v>487</v>
      </c>
      <c r="X256" s="227">
        <f t="shared" si="33"/>
        <v>0</v>
      </c>
      <c r="AB256" s="228" t="str">
        <f t="shared" si="34"/>
        <v>TinNghe Tinh Non-Ferrous Metals Joint Stock Company</v>
      </c>
    </row>
    <row r="257" spans="1:28" s="227" customFormat="1" ht="51">
      <c r="A257" s="181" t="s">
        <v>14967</v>
      </c>
      <c r="B257" s="182" t="s">
        <v>1099</v>
      </c>
      <c r="C257" s="186" t="s">
        <v>15348</v>
      </c>
      <c r="D257" s="230"/>
      <c r="E257" s="182" t="s">
        <v>854</v>
      </c>
      <c r="F257" s="182" t="s">
        <v>14967</v>
      </c>
      <c r="G257" s="182" t="s">
        <v>13177</v>
      </c>
      <c r="H257" s="183">
        <v>0</v>
      </c>
      <c r="I257" s="184" t="s">
        <v>1548</v>
      </c>
      <c r="J257" s="184" t="s">
        <v>9952</v>
      </c>
      <c r="K257" s="224"/>
      <c r="L257" s="224"/>
      <c r="M257" s="224"/>
      <c r="N257" s="224"/>
      <c r="O257" s="224"/>
      <c r="P257" s="185"/>
      <c r="Q257" s="225"/>
      <c r="R257" s="182" t="str">
        <f ca="1">IF(ISERROR($V257),"",OFFSET('Smelter Look-up'!$C$4,$V257-4,0)&amp;"")</f>
        <v>Novosibirsk Tin Combine</v>
      </c>
      <c r="S257" s="181" t="str">
        <f t="shared" ca="1" si="32"/>
        <v>RU</v>
      </c>
      <c r="T257" s="181" t="str">
        <f ca="1">IF(B257="","",IF(ISERROR(MATCH($J257,SorP!$B$1:$B$6226,0)),"",INDIRECT("'SorP'!$A$"&amp;MATCH($S257&amp;$J257,SorP!C:C,0))))</f>
        <v>RU-NVS</v>
      </c>
      <c r="U257" s="201"/>
      <c r="V257" s="226">
        <f>IF(C257="",NA(),IF(OR(C257="Smelter not listed",C257="Smelter not yet identified"),MATCH($B257&amp;$D257,'Smelter Look-up'!$J:$J,0),MATCH($B257&amp;$C257,'Smelter Look-up'!$J:$J,0)))</f>
        <v>489</v>
      </c>
      <c r="X257" s="227">
        <f t="shared" si="33"/>
        <v>0</v>
      </c>
      <c r="AB257" s="228" t="str">
        <f t="shared" si="34"/>
        <v>TinNovosibirsk Tin Combine</v>
      </c>
    </row>
    <row r="258" spans="1:28" s="227" customFormat="1" ht="76.5">
      <c r="A258" s="181" t="s">
        <v>757</v>
      </c>
      <c r="B258" s="182" t="s">
        <v>1099</v>
      </c>
      <c r="C258" s="186" t="s">
        <v>756</v>
      </c>
      <c r="D258" s="230"/>
      <c r="E258" s="182" t="s">
        <v>859</v>
      </c>
      <c r="F258" s="182" t="s">
        <v>757</v>
      </c>
      <c r="G258" s="182" t="s">
        <v>13177</v>
      </c>
      <c r="H258" s="183">
        <v>0</v>
      </c>
      <c r="I258" s="184" t="s">
        <v>2292</v>
      </c>
      <c r="J258" s="184" t="s">
        <v>10972</v>
      </c>
      <c r="K258" s="224"/>
      <c r="L258" s="224"/>
      <c r="M258" s="224"/>
      <c r="N258" s="224"/>
      <c r="O258" s="224"/>
      <c r="P258" s="185"/>
      <c r="Q258" s="225"/>
      <c r="R258" s="182" t="str">
        <f ca="1">IF(ISERROR($V258),"",OFFSET('Smelter Look-up'!$C$4,$V258-4,0)&amp;"")</f>
        <v>O.M. Manufacturing (Thailand) Co., Ltd.</v>
      </c>
      <c r="S258" s="181" t="str">
        <f t="shared" ca="1" si="32"/>
        <v>TH</v>
      </c>
      <c r="T258" s="181" t="str">
        <f ca="1">IF(B258="","",IF(ISERROR(MATCH($J258,SorP!$B$1:$B$6226,0)),"",INDIRECT("'SorP'!$A$"&amp;MATCH($S258&amp;$J258,SorP!C:C,0))))</f>
        <v>TH-20</v>
      </c>
      <c r="U258" s="201"/>
      <c r="V258" s="226">
        <f>IF(C258="",NA(),IF(OR(C258="Smelter not listed",C258="Smelter not yet identified"),MATCH($B258&amp;$D258,'Smelter Look-up'!$J:$J,0),MATCH($B258&amp;$C258,'Smelter Look-up'!$J:$J,0)))</f>
        <v>490</v>
      </c>
      <c r="X258" s="227">
        <f t="shared" si="33"/>
        <v>0</v>
      </c>
      <c r="AB258" s="228" t="str">
        <f t="shared" si="34"/>
        <v>TinO.M. Manufacturing (Thailand) Co., Ltd.</v>
      </c>
    </row>
    <row r="259" spans="1:28" s="227" customFormat="1" ht="63.75">
      <c r="A259" s="181" t="s">
        <v>1366</v>
      </c>
      <c r="B259" s="182" t="s">
        <v>1099</v>
      </c>
      <c r="C259" s="186" t="s">
        <v>1365</v>
      </c>
      <c r="D259" s="230"/>
      <c r="E259" s="182" t="s">
        <v>852</v>
      </c>
      <c r="F259" s="182" t="s">
        <v>1366</v>
      </c>
      <c r="G259" s="182" t="s">
        <v>13177</v>
      </c>
      <c r="H259" s="183">
        <v>0</v>
      </c>
      <c r="I259" s="184" t="s">
        <v>12887</v>
      </c>
      <c r="J259" s="184" t="s">
        <v>9398</v>
      </c>
      <c r="K259" s="224"/>
      <c r="L259" s="224"/>
      <c r="M259" s="224"/>
      <c r="N259" s="224"/>
      <c r="O259" s="224"/>
      <c r="P259" s="185"/>
      <c r="Q259" s="225"/>
      <c r="R259" s="182" t="str">
        <f ca="1">IF(ISERROR($V259),"",OFFSET('Smelter Look-up'!$C$4,$V259-4,0)&amp;"")</f>
        <v>O.M. Manufacturing Philippines, Inc.</v>
      </c>
      <c r="S259" s="181" t="str">
        <f t="shared" ref="S259" ca="1" si="35">IF(B259="","",IF(ISERROR(MATCH($E259,CL,0)),"Unknown",INDIRECT("'C'!$A$"&amp;MATCH($E259,CL,0)+1)))</f>
        <v>PH</v>
      </c>
      <c r="T259" s="181" t="str">
        <f ca="1">IF(B259="","",IF(ISERROR(MATCH($J259,SorP!$B$1:$B$6226,0)),"",INDIRECT("'SorP'!$A$"&amp;MATCH($S259&amp;$J259,SorP!C:C,0))))</f>
        <v>PH-CAV</v>
      </c>
      <c r="U259" s="201"/>
      <c r="V259" s="226">
        <f>IF(C259="",NA(),IF(OR(C259="Smelter not listed",C259="Smelter not yet identified"),MATCH($B259&amp;$D259,'Smelter Look-up'!$J:$J,0),MATCH($B259&amp;$C259,'Smelter Look-up'!$J:$J,0)))</f>
        <v>491</v>
      </c>
      <c r="X259" s="227">
        <f t="shared" ref="X259" si="36">IF(AND(C259="Smelter not listed",OR(LEN(D259)=0,LEN(E259)=0)),1,0)</f>
        <v>0</v>
      </c>
      <c r="AB259" s="228" t="str">
        <f t="shared" ref="AB259" si="37">B259&amp;C259</f>
        <v>TinO.M. Manufacturing Philippines, Inc.</v>
      </c>
    </row>
    <row r="260" spans="1:28" s="227" customFormat="1" ht="63.75">
      <c r="A260" s="181" t="s">
        <v>758</v>
      </c>
      <c r="B260" s="182" t="s">
        <v>1099</v>
      </c>
      <c r="C260" s="186" t="s">
        <v>13715</v>
      </c>
      <c r="D260" s="230"/>
      <c r="E260" s="182" t="s">
        <v>2382</v>
      </c>
      <c r="F260" s="182" t="s">
        <v>758</v>
      </c>
      <c r="G260" s="182" t="s">
        <v>13177</v>
      </c>
      <c r="H260" s="183">
        <v>0</v>
      </c>
      <c r="I260" s="184" t="s">
        <v>1728</v>
      </c>
      <c r="J260" s="184" t="s">
        <v>1728</v>
      </c>
      <c r="K260" s="224"/>
      <c r="L260" s="224"/>
      <c r="M260" s="224"/>
      <c r="N260" s="224"/>
      <c r="O260" s="224"/>
      <c r="P260" s="185"/>
      <c r="Q260" s="225"/>
      <c r="R260" s="182" t="str">
        <f ca="1">IF(ISERROR($V260),"",OFFSET('Smelter Look-up'!$C$4,$V260-4,0)&amp;"")</f>
        <v>Operaciones Metalurgicas S.A.</v>
      </c>
      <c r="S260" s="181" t="str">
        <f t="shared" ref="S260:S291" ca="1" si="38">IF(B260="","",IF(ISERROR(MATCH($E260,CL,0)),"Unknown",INDIRECT("'C'!$A$"&amp;MATCH($E260,CL,0)+1)))</f>
        <v>BO</v>
      </c>
      <c r="T260" s="181" t="str">
        <f ca="1">IF(B260="","",IF(ISERROR(MATCH($J260,SorP!$B$1:$B$6226,0)),"",INDIRECT("'SorP'!$A$"&amp;MATCH($S260&amp;$J260,SorP!C:C,0))))</f>
        <v>BO-O</v>
      </c>
      <c r="U260" s="201"/>
      <c r="V260" s="226">
        <f>IF(C260="",NA(),IF(OR(C260="Smelter not listed",C260="Smelter not yet identified"),MATCH($B260&amp;$D260,'Smelter Look-up'!$J:$J,0),MATCH($B260&amp;$C260,'Smelter Look-up'!$J:$J,0)))</f>
        <v>493</v>
      </c>
      <c r="X260" s="227">
        <f t="shared" ref="X260:X291" si="39">IF(AND(C260="Smelter not listed",OR(LEN(D260)=0,LEN(E260)=0)),1,0)</f>
        <v>0</v>
      </c>
      <c r="AB260" s="228" t="str">
        <f t="shared" ref="AB260:AB291" si="40">B260&amp;C260</f>
        <v>TinOperaciones Metalurgicas S.A.</v>
      </c>
    </row>
    <row r="261" spans="1:28" s="227" customFormat="1" ht="63.75">
      <c r="A261" s="181" t="s">
        <v>12882</v>
      </c>
      <c r="B261" s="182" t="s">
        <v>1099</v>
      </c>
      <c r="C261" s="186" t="s">
        <v>12881</v>
      </c>
      <c r="D261" s="230"/>
      <c r="E261" s="182" t="s">
        <v>1083</v>
      </c>
      <c r="F261" s="182" t="s">
        <v>12882</v>
      </c>
      <c r="G261" s="182" t="s">
        <v>13177</v>
      </c>
      <c r="H261" s="183">
        <v>0</v>
      </c>
      <c r="I261" s="184" t="s">
        <v>8210</v>
      </c>
      <c r="J261" s="184" t="s">
        <v>8210</v>
      </c>
      <c r="K261" s="224"/>
      <c r="L261" s="224"/>
      <c r="M261" s="224"/>
      <c r="N261" s="224"/>
      <c r="O261" s="224"/>
      <c r="P261" s="185"/>
      <c r="Q261" s="225"/>
      <c r="R261" s="182" t="str">
        <f ca="1">IF(ISERROR($V261),"",OFFSET('Smelter Look-up'!$C$4,$V261-4,0)&amp;"")</f>
        <v>Pongpipat Company Limited</v>
      </c>
      <c r="S261" s="181" t="str">
        <f t="shared" ca="1" si="38"/>
        <v>MM</v>
      </c>
      <c r="T261" s="181" t="str">
        <f ca="1">IF(B261="","",IF(ISERROR(MATCH($J261,SorP!$B$1:$B$6226,0)),"",INDIRECT("'SorP'!$A$"&amp;MATCH($S261&amp;$J261,SorP!C:C,0))))</f>
        <v>MM-06</v>
      </c>
      <c r="U261" s="201"/>
      <c r="V261" s="226">
        <f>IF(C261="",NA(),IF(OR(C261="Smelter not listed",C261="Smelter not yet identified"),MATCH($B261&amp;$D261,'Smelter Look-up'!$J:$J,0),MATCH($B261&amp;$C261,'Smelter Look-up'!$J:$J,0)))</f>
        <v>496</v>
      </c>
      <c r="X261" s="227">
        <f t="shared" si="39"/>
        <v>0</v>
      </c>
      <c r="AB261" s="228" t="str">
        <f t="shared" si="40"/>
        <v>TinPongpipat Company Limited</v>
      </c>
    </row>
    <row r="262" spans="1:28" s="227" customFormat="1" ht="76.5">
      <c r="A262" s="181" t="s">
        <v>13718</v>
      </c>
      <c r="B262" s="182" t="s">
        <v>1099</v>
      </c>
      <c r="C262" s="186" t="s">
        <v>13717</v>
      </c>
      <c r="D262" s="230"/>
      <c r="E262" s="182" t="s">
        <v>1075</v>
      </c>
      <c r="F262" s="182" t="s">
        <v>13718</v>
      </c>
      <c r="G262" s="182" t="s">
        <v>13177</v>
      </c>
      <c r="H262" s="183">
        <v>0</v>
      </c>
      <c r="I262" s="184" t="s">
        <v>13737</v>
      </c>
      <c r="J262" s="184" t="s">
        <v>15379</v>
      </c>
      <c r="K262" s="224"/>
      <c r="L262" s="224"/>
      <c r="M262" s="224"/>
      <c r="N262" s="224"/>
      <c r="O262" s="224"/>
      <c r="P262" s="185"/>
      <c r="Q262" s="225"/>
      <c r="R262" s="182" t="str">
        <f ca="1">IF(ISERROR($V262),"",OFFSET('Smelter Look-up'!$C$4,$V262-4,0)&amp;"")</f>
        <v>Precious Minerals and Smelting Limited</v>
      </c>
      <c r="S262" s="181" t="str">
        <f t="shared" ca="1" si="38"/>
        <v>IN</v>
      </c>
      <c r="T262" s="181" t="str">
        <f ca="1">IF(B262="","",IF(ISERROR(MATCH($J262,SorP!$B$1:$B$6226,0)),"",INDIRECT("'SorP'!$A$"&amp;MATCH($S262&amp;$J262,SorP!C:C,0))))</f>
        <v>IN-CG</v>
      </c>
      <c r="U262" s="201"/>
      <c r="V262" s="226">
        <f>IF(C262="",NA(),IF(OR(C262="Smelter not listed",C262="Smelter not yet identified"),MATCH($B262&amp;$D262,'Smelter Look-up'!$J:$J,0),MATCH($B262&amp;$C262,'Smelter Look-up'!$J:$J,0)))</f>
        <v>497</v>
      </c>
      <c r="X262" s="227">
        <f t="shared" si="39"/>
        <v>0</v>
      </c>
      <c r="AB262" s="228" t="str">
        <f t="shared" si="40"/>
        <v>TinPrecious Minerals and Smelting Limited</v>
      </c>
    </row>
    <row r="263" spans="1:28" s="227" customFormat="1" ht="63.75">
      <c r="A263" s="181" t="s">
        <v>15849</v>
      </c>
      <c r="B263" s="182" t="s">
        <v>1099</v>
      </c>
      <c r="C263" s="186" t="s">
        <v>15850</v>
      </c>
      <c r="D263" s="230"/>
      <c r="E263" s="182" t="s">
        <v>1074</v>
      </c>
      <c r="F263" s="182" t="s">
        <v>15849</v>
      </c>
      <c r="G263" s="182" t="s">
        <v>13177</v>
      </c>
      <c r="H263" s="183">
        <v>0</v>
      </c>
      <c r="I263" s="184" t="s">
        <v>15851</v>
      </c>
      <c r="J263" s="184" t="s">
        <v>12799</v>
      </c>
      <c r="K263" s="224"/>
      <c r="L263" s="224"/>
      <c r="M263" s="224"/>
      <c r="N263" s="224"/>
      <c r="O263" s="224"/>
      <c r="P263" s="185"/>
      <c r="Q263" s="225"/>
      <c r="R263" s="182" t="str">
        <f ca="1">IF(ISERROR($V263),"",OFFSET('Smelter Look-up'!$C$4,$V263-4,0)&amp;"")</f>
        <v/>
      </c>
      <c r="S263" s="181" t="str">
        <f t="shared" ca="1" si="38"/>
        <v>ID</v>
      </c>
      <c r="T263" s="181" t="str">
        <f ca="1">IF(B263="","",IF(ISERROR(MATCH($J263,SorP!$B$1:$B$6226,0)),"",INDIRECT("'SorP'!$A$"&amp;MATCH($S263&amp;$J263,SorP!C:C,0))))</f>
        <v>ID-BB</v>
      </c>
      <c r="U263" s="201"/>
      <c r="V263" s="226" t="e">
        <f>IF(C263="",NA(),IF(OR(C263="Smelter not listed",C263="Smelter not yet identified"),MATCH($B263&amp;$D263,'Smelter Look-up'!$J:$J,0),MATCH($B263&amp;$C263,'Smelter Look-up'!$J:$J,0)))</f>
        <v>#N/A</v>
      </c>
      <c r="X263" s="227">
        <f t="shared" si="39"/>
        <v>0</v>
      </c>
      <c r="AB263" s="228" t="str">
        <f t="shared" si="40"/>
        <v>TinPT Aries Kencana Sejahtera</v>
      </c>
    </row>
    <row r="264" spans="1:28" s="227" customFormat="1" ht="63.75">
      <c r="A264" s="181" t="s">
        <v>15852</v>
      </c>
      <c r="B264" s="182" t="s">
        <v>1099</v>
      </c>
      <c r="C264" s="186" t="s">
        <v>15853</v>
      </c>
      <c r="D264" s="230"/>
      <c r="E264" s="182" t="s">
        <v>1074</v>
      </c>
      <c r="F264" s="182" t="s">
        <v>15852</v>
      </c>
      <c r="G264" s="182" t="s">
        <v>13177</v>
      </c>
      <c r="H264" s="183">
        <v>0</v>
      </c>
      <c r="I264" s="184" t="s">
        <v>1726</v>
      </c>
      <c r="J264" s="184" t="s">
        <v>12799</v>
      </c>
      <c r="K264" s="224"/>
      <c r="L264" s="224"/>
      <c r="M264" s="224"/>
      <c r="N264" s="224"/>
      <c r="O264" s="224"/>
      <c r="P264" s="185"/>
      <c r="Q264" s="225"/>
      <c r="R264" s="182" t="str">
        <f ca="1">IF(ISERROR($V264),"",OFFSET('Smelter Look-up'!$C$4,$V264-4,0)&amp;"")</f>
        <v/>
      </c>
      <c r="S264" s="181" t="str">
        <f t="shared" ca="1" si="38"/>
        <v>ID</v>
      </c>
      <c r="T264" s="181" t="str">
        <f ca="1">IF(B264="","",IF(ISERROR(MATCH($J264,SorP!$B$1:$B$6226,0)),"",INDIRECT("'SorP'!$A$"&amp;MATCH($S264&amp;$J264,SorP!C:C,0))))</f>
        <v>ID-BB</v>
      </c>
      <c r="U264" s="201"/>
      <c r="V264" s="226" t="e">
        <f>IF(C264="",NA(),IF(OR(C264="Smelter not listed",C264="Smelter not yet identified"),MATCH($B264&amp;$D264,'Smelter Look-up'!$J:$J,0),MATCH($B264&amp;$C264,'Smelter Look-up'!$J:$J,0)))</f>
        <v>#N/A</v>
      </c>
      <c r="X264" s="227">
        <f t="shared" si="39"/>
        <v>0</v>
      </c>
      <c r="AB264" s="228" t="str">
        <f t="shared" si="40"/>
        <v>TinPT Artha Cipta Langgeng</v>
      </c>
    </row>
    <row r="265" spans="1:28" s="227" customFormat="1" ht="63.75">
      <c r="A265" s="181" t="s">
        <v>1368</v>
      </c>
      <c r="B265" s="182" t="s">
        <v>1099</v>
      </c>
      <c r="C265" s="186" t="s">
        <v>1367</v>
      </c>
      <c r="D265" s="230"/>
      <c r="E265" s="182" t="s">
        <v>1074</v>
      </c>
      <c r="F265" s="182" t="s">
        <v>1368</v>
      </c>
      <c r="G265" s="182" t="s">
        <v>13177</v>
      </c>
      <c r="H265" s="183">
        <v>0</v>
      </c>
      <c r="I265" s="184" t="s">
        <v>1726</v>
      </c>
      <c r="J265" s="184" t="s">
        <v>12799</v>
      </c>
      <c r="K265" s="224"/>
      <c r="L265" s="224"/>
      <c r="M265" s="224"/>
      <c r="N265" s="224"/>
      <c r="O265" s="224"/>
      <c r="P265" s="185"/>
      <c r="Q265" s="225"/>
      <c r="R265" s="182" t="str">
        <f ca="1">IF(ISERROR($V265),"",OFFSET('Smelter Look-up'!$C$4,$V265-4,0)&amp;"")</f>
        <v>PT ATD Makmur Mandiri Jaya</v>
      </c>
      <c r="S265" s="181" t="str">
        <f t="shared" ca="1" si="38"/>
        <v>ID</v>
      </c>
      <c r="T265" s="181" t="str">
        <f ca="1">IF(B265="","",IF(ISERROR(MATCH($J265,SorP!$B$1:$B$6226,0)),"",INDIRECT("'SorP'!$A$"&amp;MATCH($S265&amp;$J265,SorP!C:C,0))))</f>
        <v>ID-BB</v>
      </c>
      <c r="U265" s="201"/>
      <c r="V265" s="226">
        <f>IF(C265="",NA(),IF(OR(C265="Smelter not listed",C265="Smelter not yet identified"),MATCH($B265&amp;$D265,'Smelter Look-up'!$J:$J,0),MATCH($B265&amp;$C265,'Smelter Look-up'!$J:$J,0)))</f>
        <v>499</v>
      </c>
      <c r="X265" s="227">
        <f t="shared" si="39"/>
        <v>0</v>
      </c>
      <c r="AB265" s="228" t="str">
        <f t="shared" si="40"/>
        <v>TinPT ATD Makmur Mandiri Jaya</v>
      </c>
    </row>
    <row r="266" spans="1:28" s="227" customFormat="1" ht="51">
      <c r="A266" s="181" t="s">
        <v>15854</v>
      </c>
      <c r="B266" s="182" t="s">
        <v>1099</v>
      </c>
      <c r="C266" s="186" t="s">
        <v>15855</v>
      </c>
      <c r="D266" s="230"/>
      <c r="E266" s="182" t="s">
        <v>1074</v>
      </c>
      <c r="F266" s="182" t="s">
        <v>15854</v>
      </c>
      <c r="G266" s="182" t="s">
        <v>13177</v>
      </c>
      <c r="H266" s="183">
        <v>0</v>
      </c>
      <c r="I266" s="184" t="s">
        <v>15856</v>
      </c>
      <c r="J266" s="184" t="s">
        <v>12799</v>
      </c>
      <c r="K266" s="224"/>
      <c r="L266" s="224"/>
      <c r="M266" s="224"/>
      <c r="N266" s="224"/>
      <c r="O266" s="224"/>
      <c r="P266" s="185"/>
      <c r="Q266" s="225"/>
      <c r="R266" s="182" t="str">
        <f ca="1">IF(ISERROR($V266),"",OFFSET('Smelter Look-up'!$C$4,$V266-4,0)&amp;"")</f>
        <v/>
      </c>
      <c r="S266" s="181" t="str">
        <f t="shared" ca="1" si="38"/>
        <v>ID</v>
      </c>
      <c r="T266" s="181" t="str">
        <f ca="1">IF(B266="","",IF(ISERROR(MATCH($J266,SorP!$B$1:$B$6226,0)),"",INDIRECT("'SorP'!$A$"&amp;MATCH($S266&amp;$J266,SorP!C:C,0))))</f>
        <v>ID-BB</v>
      </c>
      <c r="U266" s="201"/>
      <c r="V266" s="226" t="e">
        <f>IF(C266="",NA(),IF(OR(C266="Smelter not listed",C266="Smelter not yet identified"),MATCH($B266&amp;$D266,'Smelter Look-up'!$J:$J,0),MATCH($B266&amp;$C266,'Smelter Look-up'!$J:$J,0)))</f>
        <v>#N/A</v>
      </c>
      <c r="X266" s="227">
        <f t="shared" si="39"/>
        <v>0</v>
      </c>
      <c r="AB266" s="228" t="str">
        <f t="shared" si="40"/>
        <v>TinPT Babel Inti Perkasa</v>
      </c>
    </row>
    <row r="267" spans="1:28" s="227" customFormat="1" ht="63.75">
      <c r="A267" s="181" t="s">
        <v>15857</v>
      </c>
      <c r="B267" s="182" t="s">
        <v>1099</v>
      </c>
      <c r="C267" s="186" t="s">
        <v>15858</v>
      </c>
      <c r="D267" s="230"/>
      <c r="E267" s="182" t="s">
        <v>1074</v>
      </c>
      <c r="F267" s="182" t="s">
        <v>15857</v>
      </c>
      <c r="G267" s="182" t="s">
        <v>13177</v>
      </c>
      <c r="H267" s="183">
        <v>0</v>
      </c>
      <c r="I267" s="184" t="s">
        <v>15859</v>
      </c>
      <c r="J267" s="184" t="s">
        <v>12799</v>
      </c>
      <c r="K267" s="224"/>
      <c r="L267" s="224"/>
      <c r="M267" s="224"/>
      <c r="N267" s="224"/>
      <c r="O267" s="224"/>
      <c r="P267" s="185"/>
      <c r="Q267" s="225"/>
      <c r="R267" s="182" t="str">
        <f ca="1">IF(ISERROR($V267),"",OFFSET('Smelter Look-up'!$C$4,$V267-4,0)&amp;"")</f>
        <v/>
      </c>
      <c r="S267" s="181" t="str">
        <f t="shared" ca="1" si="38"/>
        <v>ID</v>
      </c>
      <c r="T267" s="181" t="str">
        <f ca="1">IF(B267="","",IF(ISERROR(MATCH($J267,SorP!$B$1:$B$6226,0)),"",INDIRECT("'SorP'!$A$"&amp;MATCH($S267&amp;$J267,SorP!C:C,0))))</f>
        <v>ID-BB</v>
      </c>
      <c r="U267" s="201"/>
      <c r="V267" s="226" t="e">
        <f>IF(C267="",NA(),IF(OR(C267="Smelter not listed",C267="Smelter not yet identified"),MATCH($B267&amp;$D267,'Smelter Look-up'!$J:$J,0),MATCH($B267&amp;$C267,'Smelter Look-up'!$J:$J,0)))</f>
        <v>#N/A</v>
      </c>
      <c r="X267" s="227">
        <f t="shared" si="39"/>
        <v>0</v>
      </c>
      <c r="AB267" s="228" t="str">
        <f t="shared" si="40"/>
        <v>TinPT Babel Surya Alam Lestari</v>
      </c>
    </row>
    <row r="268" spans="1:28" s="227" customFormat="1" ht="51">
      <c r="A268" s="181" t="s">
        <v>15350</v>
      </c>
      <c r="B268" s="182" t="s">
        <v>1099</v>
      </c>
      <c r="C268" s="186" t="s">
        <v>15349</v>
      </c>
      <c r="D268" s="230"/>
      <c r="E268" s="182" t="s">
        <v>1074</v>
      </c>
      <c r="F268" s="182" t="s">
        <v>15350</v>
      </c>
      <c r="G268" s="182" t="s">
        <v>13177</v>
      </c>
      <c r="H268" s="183">
        <v>0</v>
      </c>
      <c r="I268" s="184" t="s">
        <v>15353</v>
      </c>
      <c r="J268" s="184" t="s">
        <v>12799</v>
      </c>
      <c r="K268" s="224"/>
      <c r="L268" s="224"/>
      <c r="M268" s="224"/>
      <c r="N268" s="224"/>
      <c r="O268" s="224"/>
      <c r="P268" s="185"/>
      <c r="Q268" s="225"/>
      <c r="R268" s="182" t="str">
        <f ca="1">IF(ISERROR($V268),"",OFFSET('Smelter Look-up'!$C$4,$V268-4,0)&amp;"")</f>
        <v>PT Bangka Prima Tin</v>
      </c>
      <c r="S268" s="181" t="str">
        <f t="shared" ca="1" si="38"/>
        <v>ID</v>
      </c>
      <c r="T268" s="181" t="str">
        <f ca="1">IF(B268="","",IF(ISERROR(MATCH($J268,SorP!$B$1:$B$6226,0)),"",INDIRECT("'SorP'!$A$"&amp;MATCH($S268&amp;$J268,SorP!C:C,0))))</f>
        <v>ID-BB</v>
      </c>
      <c r="U268" s="201"/>
      <c r="V268" s="226">
        <f>IF(C268="",NA(),IF(OR(C268="Smelter not listed",C268="Smelter not yet identified"),MATCH($B268&amp;$D268,'Smelter Look-up'!$J:$J,0),MATCH($B268&amp;$C268,'Smelter Look-up'!$J:$J,0)))</f>
        <v>500</v>
      </c>
      <c r="X268" s="227">
        <f t="shared" si="39"/>
        <v>0</v>
      </c>
      <c r="AB268" s="228" t="str">
        <f t="shared" si="40"/>
        <v>TinPT Bangka Prima Tin</v>
      </c>
    </row>
    <row r="269" spans="1:28" s="227" customFormat="1" ht="51">
      <c r="A269" s="181" t="s">
        <v>15860</v>
      </c>
      <c r="B269" s="182" t="s">
        <v>1099</v>
      </c>
      <c r="C269" s="186" t="s">
        <v>15861</v>
      </c>
      <c r="D269" s="230"/>
      <c r="E269" s="182" t="s">
        <v>1074</v>
      </c>
      <c r="F269" s="182" t="s">
        <v>15860</v>
      </c>
      <c r="G269" s="182" t="s">
        <v>13177</v>
      </c>
      <c r="H269" s="183">
        <v>0</v>
      </c>
      <c r="I269" s="184" t="s">
        <v>14989</v>
      </c>
      <c r="J269" s="184" t="s">
        <v>12799</v>
      </c>
      <c r="K269" s="224"/>
      <c r="L269" s="224"/>
      <c r="M269" s="224"/>
      <c r="N269" s="224"/>
      <c r="O269" s="224"/>
      <c r="P269" s="185"/>
      <c r="Q269" s="225"/>
      <c r="R269" s="182" t="str">
        <f ca="1">IF(ISERROR($V269),"",OFFSET('Smelter Look-up'!$C$4,$V269-4,0)&amp;"")</f>
        <v/>
      </c>
      <c r="S269" s="181" t="str">
        <f t="shared" ca="1" si="38"/>
        <v>ID</v>
      </c>
      <c r="T269" s="181" t="str">
        <f ca="1">IF(B269="","",IF(ISERROR(MATCH($J269,SorP!$B$1:$B$6226,0)),"",INDIRECT("'SorP'!$A$"&amp;MATCH($S269&amp;$J269,SorP!C:C,0))))</f>
        <v>ID-BB</v>
      </c>
      <c r="U269" s="201"/>
      <c r="V269" s="226" t="e">
        <f>IF(C269="",NA(),IF(OR(C269="Smelter not listed",C269="Smelter not yet identified"),MATCH($B269&amp;$D269,'Smelter Look-up'!$J:$J,0),MATCH($B269&amp;$C269,'Smelter Look-up'!$J:$J,0)))</f>
        <v>#N/A</v>
      </c>
      <c r="X269" s="227">
        <f t="shared" si="39"/>
        <v>0</v>
      </c>
      <c r="AB269" s="228" t="str">
        <f t="shared" si="40"/>
        <v>TinPT Bangka Serumpun</v>
      </c>
    </row>
    <row r="270" spans="1:28" s="227" customFormat="1" ht="51">
      <c r="A270" s="181" t="s">
        <v>15862</v>
      </c>
      <c r="B270" s="182" t="s">
        <v>1099</v>
      </c>
      <c r="C270" s="186" t="s">
        <v>15863</v>
      </c>
      <c r="D270" s="230"/>
      <c r="E270" s="182" t="s">
        <v>1074</v>
      </c>
      <c r="F270" s="182" t="s">
        <v>15862</v>
      </c>
      <c r="G270" s="182" t="s">
        <v>13177</v>
      </c>
      <c r="H270" s="183">
        <v>0</v>
      </c>
      <c r="I270" s="184" t="s">
        <v>15864</v>
      </c>
      <c r="J270" s="184" t="s">
        <v>12799</v>
      </c>
      <c r="K270" s="224"/>
      <c r="L270" s="224"/>
      <c r="M270" s="224"/>
      <c r="N270" s="224"/>
      <c r="O270" s="224"/>
      <c r="P270" s="185"/>
      <c r="Q270" s="225"/>
      <c r="R270" s="182" t="str">
        <f ca="1">IF(ISERROR($V270),"",OFFSET('Smelter Look-up'!$C$4,$V270-4,0)&amp;"")</f>
        <v/>
      </c>
      <c r="S270" s="181" t="str">
        <f t="shared" ca="1" si="38"/>
        <v>ID</v>
      </c>
      <c r="T270" s="181" t="str">
        <f ca="1">IF(B270="","",IF(ISERROR(MATCH($J270,SorP!$B$1:$B$6226,0)),"",INDIRECT("'SorP'!$A$"&amp;MATCH($S270&amp;$J270,SorP!C:C,0))))</f>
        <v>ID-BB</v>
      </c>
      <c r="U270" s="201"/>
      <c r="V270" s="226" t="e">
        <f>IF(C270="",NA(),IF(OR(C270="Smelter not listed",C270="Smelter not yet identified"),MATCH($B270&amp;$D270,'Smelter Look-up'!$J:$J,0),MATCH($B270&amp;$C270,'Smelter Look-up'!$J:$J,0)))</f>
        <v>#N/A</v>
      </c>
      <c r="X270" s="227">
        <f t="shared" si="39"/>
        <v>0</v>
      </c>
      <c r="AB270" s="228" t="str">
        <f t="shared" si="40"/>
        <v>TinPT Bangka Tin Industry</v>
      </c>
    </row>
    <row r="271" spans="1:28" s="227" customFormat="1" ht="63.75">
      <c r="A271" s="181" t="s">
        <v>15865</v>
      </c>
      <c r="B271" s="182" t="s">
        <v>1099</v>
      </c>
      <c r="C271" s="186" t="s">
        <v>15866</v>
      </c>
      <c r="D271" s="230"/>
      <c r="E271" s="182" t="s">
        <v>1074</v>
      </c>
      <c r="F271" s="182" t="s">
        <v>15865</v>
      </c>
      <c r="G271" s="182" t="s">
        <v>13177</v>
      </c>
      <c r="H271" s="183">
        <v>0</v>
      </c>
      <c r="I271" s="184" t="s">
        <v>15867</v>
      </c>
      <c r="J271" s="184" t="s">
        <v>12799</v>
      </c>
      <c r="K271" s="224"/>
      <c r="L271" s="224"/>
      <c r="M271" s="224"/>
      <c r="N271" s="224"/>
      <c r="O271" s="224"/>
      <c r="P271" s="185"/>
      <c r="Q271" s="225"/>
      <c r="R271" s="182" t="str">
        <f ca="1">IF(ISERROR($V271),"",OFFSET('Smelter Look-up'!$C$4,$V271-4,0)&amp;"")</f>
        <v/>
      </c>
      <c r="S271" s="181" t="str">
        <f t="shared" ca="1" si="38"/>
        <v>ID</v>
      </c>
      <c r="T271" s="181" t="str">
        <f ca="1">IF(B271="","",IF(ISERROR(MATCH($J271,SorP!$B$1:$B$6226,0)),"",INDIRECT("'SorP'!$A$"&amp;MATCH($S271&amp;$J271,SorP!C:C,0))))</f>
        <v>ID-BB</v>
      </c>
      <c r="U271" s="201"/>
      <c r="V271" s="226" t="e">
        <f>IF(C271="",NA(),IF(OR(C271="Smelter not listed",C271="Smelter not yet identified"),MATCH($B271&amp;$D271,'Smelter Look-up'!$J:$J,0),MATCH($B271&amp;$C271,'Smelter Look-up'!$J:$J,0)))</f>
        <v>#N/A</v>
      </c>
      <c r="X271" s="227">
        <f t="shared" si="39"/>
        <v>0</v>
      </c>
      <c r="AB271" s="228" t="str">
        <f t="shared" si="40"/>
        <v>TinPT Belitung Industri Sejahtera</v>
      </c>
    </row>
    <row r="272" spans="1:28" s="227" customFormat="1" ht="38.25">
      <c r="A272" s="181" t="s">
        <v>15868</v>
      </c>
      <c r="B272" s="182" t="s">
        <v>1099</v>
      </c>
      <c r="C272" s="186" t="s">
        <v>15869</v>
      </c>
      <c r="D272" s="230"/>
      <c r="E272" s="182" t="s">
        <v>1074</v>
      </c>
      <c r="F272" s="182" t="s">
        <v>15868</v>
      </c>
      <c r="G272" s="182" t="s">
        <v>13177</v>
      </c>
      <c r="H272" s="183">
        <v>0</v>
      </c>
      <c r="I272" s="184" t="s">
        <v>14986</v>
      </c>
      <c r="J272" s="184" t="s">
        <v>12799</v>
      </c>
      <c r="K272" s="224"/>
      <c r="L272" s="224"/>
      <c r="M272" s="224"/>
      <c r="N272" s="224"/>
      <c r="O272" s="224"/>
      <c r="P272" s="185"/>
      <c r="Q272" s="225"/>
      <c r="R272" s="182" t="str">
        <f ca="1">IF(ISERROR($V272),"",OFFSET('Smelter Look-up'!$C$4,$V272-4,0)&amp;"")</f>
        <v/>
      </c>
      <c r="S272" s="181" t="str">
        <f t="shared" ca="1" si="38"/>
        <v>ID</v>
      </c>
      <c r="T272" s="181" t="str">
        <f ca="1">IF(B272="","",IF(ISERROR(MATCH($J272,SorP!$B$1:$B$6226,0)),"",INDIRECT("'SorP'!$A$"&amp;MATCH($S272&amp;$J272,SorP!C:C,0))))</f>
        <v>ID-BB</v>
      </c>
      <c r="U272" s="201"/>
      <c r="V272" s="226" t="e">
        <f>IF(C272="",NA(),IF(OR(C272="Smelter not listed",C272="Smelter not yet identified"),MATCH($B272&amp;$D272,'Smelter Look-up'!$J:$J,0),MATCH($B272&amp;$C272,'Smelter Look-up'!$J:$J,0)))</f>
        <v>#N/A</v>
      </c>
      <c r="X272" s="227">
        <f t="shared" si="39"/>
        <v>0</v>
      </c>
      <c r="AB272" s="228" t="str">
        <f t="shared" si="40"/>
        <v>TinPT Bukit Timah</v>
      </c>
    </row>
    <row r="273" spans="1:28" s="227" customFormat="1" ht="51">
      <c r="A273" s="181" t="s">
        <v>15307</v>
      </c>
      <c r="B273" s="182" t="s">
        <v>1099</v>
      </c>
      <c r="C273" s="186" t="s">
        <v>15306</v>
      </c>
      <c r="D273" s="230"/>
      <c r="E273" s="182" t="s">
        <v>1074</v>
      </c>
      <c r="F273" s="182" t="s">
        <v>15307</v>
      </c>
      <c r="G273" s="182" t="s">
        <v>13177</v>
      </c>
      <c r="H273" s="183">
        <v>0</v>
      </c>
      <c r="I273" s="184" t="s">
        <v>15308</v>
      </c>
      <c r="J273" s="184" t="s">
        <v>1748</v>
      </c>
      <c r="K273" s="224"/>
      <c r="L273" s="224"/>
      <c r="M273" s="224"/>
      <c r="N273" s="224"/>
      <c r="O273" s="224"/>
      <c r="P273" s="185"/>
      <c r="Q273" s="225"/>
      <c r="R273" s="182" t="str">
        <f ca="1">IF(ISERROR($V273),"",OFFSET('Smelter Look-up'!$C$4,$V273-4,0)&amp;"")</f>
        <v>PT Cipta Persada Mulia</v>
      </c>
      <c r="S273" s="181" t="str">
        <f t="shared" ca="1" si="38"/>
        <v>ID</v>
      </c>
      <c r="T273" s="181" t="str">
        <f ca="1">IF(B273="","",IF(ISERROR(MATCH($J273,SorP!$B$1:$B$6226,0)),"",INDIRECT("'SorP'!$A$"&amp;MATCH($S273&amp;$J273,SorP!C:C,0))))</f>
        <v>ID-KR</v>
      </c>
      <c r="U273" s="201"/>
      <c r="V273" s="226">
        <f>IF(C273="",NA(),IF(OR(C273="Smelter not listed",C273="Smelter not yet identified"),MATCH($B273&amp;$D273,'Smelter Look-up'!$J:$J,0),MATCH($B273&amp;$C273,'Smelter Look-up'!$J:$J,0)))</f>
        <v>501</v>
      </c>
      <c r="X273" s="227">
        <f t="shared" si="39"/>
        <v>0</v>
      </c>
      <c r="AB273" s="228" t="str">
        <f t="shared" si="40"/>
        <v>TinPT Cipta Persada Mulia</v>
      </c>
    </row>
    <row r="274" spans="1:28" s="227" customFormat="1" ht="51">
      <c r="A274" s="181" t="s">
        <v>15870</v>
      </c>
      <c r="B274" s="182" t="s">
        <v>1099</v>
      </c>
      <c r="C274" s="186" t="s">
        <v>15871</v>
      </c>
      <c r="D274" s="230"/>
      <c r="E274" s="182" t="s">
        <v>1074</v>
      </c>
      <c r="F274" s="182" t="s">
        <v>15870</v>
      </c>
      <c r="G274" s="182" t="s">
        <v>13177</v>
      </c>
      <c r="H274" s="183">
        <v>0</v>
      </c>
      <c r="I274" s="184" t="s">
        <v>15872</v>
      </c>
      <c r="J274" s="184" t="s">
        <v>12799</v>
      </c>
      <c r="K274" s="224"/>
      <c r="L274" s="224"/>
      <c r="M274" s="224"/>
      <c r="N274" s="224"/>
      <c r="O274" s="224"/>
      <c r="P274" s="185"/>
      <c r="Q274" s="225"/>
      <c r="R274" s="182" t="str">
        <f ca="1">IF(ISERROR($V274),"",OFFSET('Smelter Look-up'!$C$4,$V274-4,0)&amp;"")</f>
        <v/>
      </c>
      <c r="S274" s="181" t="str">
        <f t="shared" ca="1" si="38"/>
        <v>ID</v>
      </c>
      <c r="T274" s="181" t="str">
        <f ca="1">IF(B274="","",IF(ISERROR(MATCH($J274,SorP!$B$1:$B$6226,0)),"",INDIRECT("'SorP'!$A$"&amp;MATCH($S274&amp;$J274,SorP!C:C,0))))</f>
        <v>ID-BB</v>
      </c>
      <c r="U274" s="201"/>
      <c r="V274" s="226" t="e">
        <f>IF(C274="",NA(),IF(OR(C274="Smelter not listed",C274="Smelter not yet identified"),MATCH($B274&amp;$D274,'Smelter Look-up'!$J:$J,0),MATCH($B274&amp;$C274,'Smelter Look-up'!$J:$J,0)))</f>
        <v>#N/A</v>
      </c>
      <c r="X274" s="227">
        <f t="shared" si="39"/>
        <v>0</v>
      </c>
      <c r="AB274" s="228" t="str">
        <f t="shared" si="40"/>
        <v>TinPT Menara Cipta Mulia</v>
      </c>
    </row>
    <row r="275" spans="1:28" s="227" customFormat="1" ht="51">
      <c r="A275" s="181" t="s">
        <v>759</v>
      </c>
      <c r="B275" s="182" t="s">
        <v>1099</v>
      </c>
      <c r="C275" s="186" t="s">
        <v>610</v>
      </c>
      <c r="D275" s="230"/>
      <c r="E275" s="182" t="s">
        <v>1074</v>
      </c>
      <c r="F275" s="182" t="s">
        <v>759</v>
      </c>
      <c r="G275" s="182" t="s">
        <v>13177</v>
      </c>
      <c r="H275" s="183">
        <v>0</v>
      </c>
      <c r="I275" s="184" t="s">
        <v>1726</v>
      </c>
      <c r="J275" s="184" t="s">
        <v>12799</v>
      </c>
      <c r="K275" s="224"/>
      <c r="L275" s="224"/>
      <c r="M275" s="224"/>
      <c r="N275" s="224"/>
      <c r="O275" s="224"/>
      <c r="P275" s="185"/>
      <c r="Q275" s="225"/>
      <c r="R275" s="182" t="str">
        <f ca="1">IF(ISERROR($V275),"",OFFSET('Smelter Look-up'!$C$4,$V275-4,0)&amp;"")</f>
        <v>PT Mitra Stania Prima</v>
      </c>
      <c r="S275" s="181" t="str">
        <f t="shared" ca="1" si="38"/>
        <v>ID</v>
      </c>
      <c r="T275" s="181" t="str">
        <f ca="1">IF(B275="","",IF(ISERROR(MATCH($J275,SorP!$B$1:$B$6226,0)),"",INDIRECT("'SorP'!$A$"&amp;MATCH($S275&amp;$J275,SorP!C:C,0))))</f>
        <v>ID-BB</v>
      </c>
      <c r="U275" s="201"/>
      <c r="V275" s="226">
        <f>IF(C275="",NA(),IF(OR(C275="Smelter not listed",C275="Smelter not yet identified"),MATCH($B275&amp;$D275,'Smelter Look-up'!$J:$J,0),MATCH($B275&amp;$C275,'Smelter Look-up'!$J:$J,0)))</f>
        <v>502</v>
      </c>
      <c r="X275" s="227">
        <f t="shared" si="39"/>
        <v>0</v>
      </c>
      <c r="AB275" s="228" t="str">
        <f t="shared" si="40"/>
        <v>TinPT Mitra Stania Prima</v>
      </c>
    </row>
    <row r="276" spans="1:28" s="227" customFormat="1" ht="63.75">
      <c r="A276" s="181" t="s">
        <v>13775</v>
      </c>
      <c r="B276" s="182" t="s">
        <v>1099</v>
      </c>
      <c r="C276" s="186" t="s">
        <v>13761</v>
      </c>
      <c r="D276" s="230"/>
      <c r="E276" s="182" t="s">
        <v>1074</v>
      </c>
      <c r="F276" s="182" t="s">
        <v>13775</v>
      </c>
      <c r="G276" s="182" t="s">
        <v>13177</v>
      </c>
      <c r="H276" s="183">
        <v>0</v>
      </c>
      <c r="I276" s="184" t="s">
        <v>14989</v>
      </c>
      <c r="J276" s="184" t="s">
        <v>12799</v>
      </c>
      <c r="K276" s="224"/>
      <c r="L276" s="224"/>
      <c r="M276" s="224"/>
      <c r="N276" s="224"/>
      <c r="O276" s="224"/>
      <c r="P276" s="185"/>
      <c r="Q276" s="225"/>
      <c r="R276" s="182" t="str">
        <f ca="1">IF(ISERROR($V276),"",OFFSET('Smelter Look-up'!$C$4,$V276-4,0)&amp;"")</f>
        <v>PT Mitra Sukses Globalindo</v>
      </c>
      <c r="S276" s="181" t="str">
        <f t="shared" ca="1" si="38"/>
        <v>ID</v>
      </c>
      <c r="T276" s="181" t="str">
        <f ca="1">IF(B276="","",IF(ISERROR(MATCH($J276,SorP!$B$1:$B$6226,0)),"",INDIRECT("'SorP'!$A$"&amp;MATCH($S276&amp;$J276,SorP!C:C,0))))</f>
        <v>ID-BB</v>
      </c>
      <c r="U276" s="201"/>
      <c r="V276" s="226">
        <f>IF(C276="",NA(),IF(OR(C276="Smelter not listed",C276="Smelter not yet identified"),MATCH($B276&amp;$D276,'Smelter Look-up'!$J:$J,0),MATCH($B276&amp;$C276,'Smelter Look-up'!$J:$J,0)))</f>
        <v>503</v>
      </c>
      <c r="X276" s="227">
        <f t="shared" si="39"/>
        <v>0</v>
      </c>
      <c r="AB276" s="228" t="str">
        <f t="shared" si="40"/>
        <v>TinPT Mitra Sukses Globalindo</v>
      </c>
    </row>
    <row r="277" spans="1:28" s="227" customFormat="1" ht="51">
      <c r="A277" s="181" t="s">
        <v>15873</v>
      </c>
      <c r="B277" s="182" t="s">
        <v>1099</v>
      </c>
      <c r="C277" s="186" t="s">
        <v>15874</v>
      </c>
      <c r="D277" s="230"/>
      <c r="E277" s="182" t="s">
        <v>1074</v>
      </c>
      <c r="F277" s="182" t="s">
        <v>15873</v>
      </c>
      <c r="G277" s="182" t="s">
        <v>13177</v>
      </c>
      <c r="H277" s="183">
        <v>0</v>
      </c>
      <c r="I277" s="184" t="s">
        <v>1726</v>
      </c>
      <c r="J277" s="184" t="s">
        <v>12799</v>
      </c>
      <c r="K277" s="224"/>
      <c r="L277" s="224"/>
      <c r="M277" s="224"/>
      <c r="N277" s="224"/>
      <c r="O277" s="224"/>
      <c r="P277" s="185"/>
      <c r="Q277" s="225"/>
      <c r="R277" s="182" t="str">
        <f ca="1">IF(ISERROR($V277),"",OFFSET('Smelter Look-up'!$C$4,$V277-4,0)&amp;"")</f>
        <v/>
      </c>
      <c r="S277" s="181" t="str">
        <f t="shared" ca="1" si="38"/>
        <v>ID</v>
      </c>
      <c r="T277" s="181" t="str">
        <f ca="1">IF(B277="","",IF(ISERROR(MATCH($J277,SorP!$B$1:$B$6226,0)),"",INDIRECT("'SorP'!$A$"&amp;MATCH($S277&amp;$J277,SorP!C:C,0))))</f>
        <v>ID-BB</v>
      </c>
      <c r="U277" s="201"/>
      <c r="V277" s="226" t="e">
        <f>IF(C277="",NA(),IF(OR(C277="Smelter not listed",C277="Smelter not yet identified"),MATCH($B277&amp;$D277,'Smelter Look-up'!$J:$J,0),MATCH($B277&amp;$C277,'Smelter Look-up'!$J:$J,0)))</f>
        <v>#N/A</v>
      </c>
      <c r="X277" s="227">
        <f t="shared" si="39"/>
        <v>0</v>
      </c>
      <c r="AB277" s="228" t="str">
        <f t="shared" si="40"/>
        <v>TinPT Panca Mega Persada</v>
      </c>
    </row>
    <row r="278" spans="1:28" s="227" customFormat="1" ht="63.75">
      <c r="A278" s="181" t="s">
        <v>15345</v>
      </c>
      <c r="B278" s="182" t="s">
        <v>1099</v>
      </c>
      <c r="C278" s="186" t="s">
        <v>15344</v>
      </c>
      <c r="D278" s="230"/>
      <c r="E278" s="182" t="s">
        <v>1074</v>
      </c>
      <c r="F278" s="182" t="s">
        <v>15345</v>
      </c>
      <c r="G278" s="182" t="s">
        <v>13177</v>
      </c>
      <c r="H278" s="183">
        <v>0</v>
      </c>
      <c r="I278" s="184" t="s">
        <v>15351</v>
      </c>
      <c r="J278" s="184" t="s">
        <v>12799</v>
      </c>
      <c r="K278" s="224"/>
      <c r="L278" s="224"/>
      <c r="M278" s="224"/>
      <c r="N278" s="224"/>
      <c r="O278" s="224"/>
      <c r="P278" s="185"/>
      <c r="Q278" s="225"/>
      <c r="R278" s="182" t="str">
        <f ca="1">IF(ISERROR($V278),"",OFFSET('Smelter Look-up'!$C$4,$V278-4,0)&amp;"")</f>
        <v>PT Premium Tin Indonesia</v>
      </c>
      <c r="S278" s="181" t="str">
        <f t="shared" ca="1" si="38"/>
        <v>ID</v>
      </c>
      <c r="T278" s="181" t="str">
        <f ca="1">IF(B278="","",IF(ISERROR(MATCH($J278,SorP!$B$1:$B$6226,0)),"",INDIRECT("'SorP'!$A$"&amp;MATCH($S278&amp;$J278,SorP!C:C,0))))</f>
        <v>ID-BB</v>
      </c>
      <c r="U278" s="201"/>
      <c r="V278" s="226">
        <f>IF(C278="",NA(),IF(OR(C278="Smelter not listed",C278="Smelter not yet identified"),MATCH($B278&amp;$D278,'Smelter Look-up'!$J:$J,0),MATCH($B278&amp;$C278,'Smelter Look-up'!$J:$J,0)))</f>
        <v>504</v>
      </c>
      <c r="X278" s="227">
        <f t="shared" si="39"/>
        <v>0</v>
      </c>
      <c r="AB278" s="228" t="str">
        <f t="shared" si="40"/>
        <v>TinPT Premium Tin Indonesia</v>
      </c>
    </row>
    <row r="279" spans="1:28" s="227" customFormat="1" ht="51">
      <c r="A279" s="181" t="s">
        <v>15714</v>
      </c>
      <c r="B279" s="182" t="s">
        <v>1099</v>
      </c>
      <c r="C279" s="186" t="s">
        <v>15713</v>
      </c>
      <c r="D279" s="230"/>
      <c r="E279" s="182" t="s">
        <v>1074</v>
      </c>
      <c r="F279" s="182" t="s">
        <v>15714</v>
      </c>
      <c r="G279" s="182" t="s">
        <v>13177</v>
      </c>
      <c r="H279" s="183">
        <v>0</v>
      </c>
      <c r="I279" s="184" t="s">
        <v>14986</v>
      </c>
      <c r="J279" s="184" t="s">
        <v>12799</v>
      </c>
      <c r="K279" s="224"/>
      <c r="L279" s="224"/>
      <c r="M279" s="224"/>
      <c r="N279" s="224"/>
      <c r="O279" s="224"/>
      <c r="P279" s="185"/>
      <c r="Q279" s="225"/>
      <c r="R279" s="182" t="str">
        <f ca="1">IF(ISERROR($V279),"",OFFSET('Smelter Look-up'!$C$4,$V279-4,0)&amp;"")</f>
        <v>PT Prima Timah Utama</v>
      </c>
      <c r="S279" s="181" t="str">
        <f t="shared" ca="1" si="38"/>
        <v>ID</v>
      </c>
      <c r="T279" s="181" t="str">
        <f ca="1">IF(B279="","",IF(ISERROR(MATCH($J279,SorP!$B$1:$B$6226,0)),"",INDIRECT("'SorP'!$A$"&amp;MATCH($S279&amp;$J279,SorP!C:C,0))))</f>
        <v>ID-BB</v>
      </c>
      <c r="U279" s="201"/>
      <c r="V279" s="226">
        <f>IF(C279="",NA(),IF(OR(C279="Smelter not listed",C279="Smelter not yet identified"),MATCH($B279&amp;$D279,'Smelter Look-up'!$J:$J,0),MATCH($B279&amp;$C279,'Smelter Look-up'!$J:$J,0)))</f>
        <v>505</v>
      </c>
      <c r="X279" s="227">
        <f t="shared" si="39"/>
        <v>0</v>
      </c>
      <c r="AB279" s="228" t="str">
        <f t="shared" si="40"/>
        <v>TinPT Prima Timah Utama</v>
      </c>
    </row>
    <row r="280" spans="1:28" s="227" customFormat="1" ht="76.5">
      <c r="A280" s="181" t="s">
        <v>15310</v>
      </c>
      <c r="B280" s="182" t="s">
        <v>1099</v>
      </c>
      <c r="C280" s="186" t="s">
        <v>15309</v>
      </c>
      <c r="D280" s="230"/>
      <c r="E280" s="182" t="s">
        <v>1074</v>
      </c>
      <c r="F280" s="182" t="s">
        <v>15310</v>
      </c>
      <c r="G280" s="182" t="s">
        <v>13177</v>
      </c>
      <c r="H280" s="183">
        <v>0</v>
      </c>
      <c r="I280" s="184" t="s">
        <v>1726</v>
      </c>
      <c r="J280" s="184" t="s">
        <v>12799</v>
      </c>
      <c r="K280" s="224"/>
      <c r="L280" s="224"/>
      <c r="M280" s="224"/>
      <c r="N280" s="224"/>
      <c r="O280" s="224"/>
      <c r="P280" s="185"/>
      <c r="Q280" s="225"/>
      <c r="R280" s="182" t="str">
        <f ca="1">IF(ISERROR($V280),"",OFFSET('Smelter Look-up'!$C$4,$V280-4,0)&amp;"")</f>
        <v>PT Putera Sarana Shakti (PT PSS)</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506</v>
      </c>
      <c r="X280" s="227">
        <f t="shared" si="39"/>
        <v>0</v>
      </c>
      <c r="AB280" s="228" t="str">
        <f t="shared" si="40"/>
        <v>TinPT Putera Sarana Shakti (PT PSS)</v>
      </c>
    </row>
    <row r="281" spans="1:28" s="227" customFormat="1" ht="51">
      <c r="A281" s="181" t="s">
        <v>15875</v>
      </c>
      <c r="B281" s="182" t="s">
        <v>1099</v>
      </c>
      <c r="C281" s="186" t="s">
        <v>15876</v>
      </c>
      <c r="D281" s="230"/>
      <c r="E281" s="182" t="s">
        <v>1074</v>
      </c>
      <c r="F281" s="182" t="s">
        <v>15875</v>
      </c>
      <c r="G281" s="182" t="s">
        <v>13177</v>
      </c>
      <c r="H281" s="183">
        <v>0</v>
      </c>
      <c r="I281" s="184" t="s">
        <v>15877</v>
      </c>
      <c r="J281" s="184" t="s">
        <v>12799</v>
      </c>
      <c r="K281" s="224"/>
      <c r="L281" s="224"/>
      <c r="M281" s="224"/>
      <c r="N281" s="224"/>
      <c r="O281" s="224"/>
      <c r="P281" s="185"/>
      <c r="Q281" s="225"/>
      <c r="R281" s="182" t="str">
        <f ca="1">IF(ISERROR($V281),"",OFFSET('Smelter Look-up'!$C$4,$V281-4,0)&amp;"")</f>
        <v/>
      </c>
      <c r="S281" s="181" t="str">
        <f t="shared" ca="1" si="38"/>
        <v>ID</v>
      </c>
      <c r="T281" s="181" t="str">
        <f ca="1">IF(B281="","",IF(ISERROR(MATCH($J281,SorP!$B$1:$B$6226,0)),"",INDIRECT("'SorP'!$A$"&amp;MATCH($S281&amp;$J281,SorP!C:C,0))))</f>
        <v>ID-BB</v>
      </c>
      <c r="U281" s="201"/>
      <c r="V281" s="226" t="e">
        <f>IF(C281="",NA(),IF(OR(C281="Smelter not listed",C281="Smelter not yet identified"),MATCH($B281&amp;$D281,'Smelter Look-up'!$J:$J,0),MATCH($B281&amp;$C281,'Smelter Look-up'!$J:$J,0)))</f>
        <v>#N/A</v>
      </c>
      <c r="X281" s="227">
        <f t="shared" si="39"/>
        <v>0</v>
      </c>
      <c r="AB281" s="228" t="str">
        <f t="shared" si="40"/>
        <v>TinPT Rajawali Rimba Perkasa</v>
      </c>
    </row>
    <row r="282" spans="1:28" s="227" customFormat="1" ht="38.25">
      <c r="A282" s="181" t="s">
        <v>15625</v>
      </c>
      <c r="B282" s="182" t="s">
        <v>1099</v>
      </c>
      <c r="C282" s="186" t="s">
        <v>15624</v>
      </c>
      <c r="D282" s="230"/>
      <c r="E282" s="182" t="s">
        <v>1074</v>
      </c>
      <c r="F282" s="182" t="s">
        <v>15625</v>
      </c>
      <c r="G282" s="182" t="s">
        <v>13177</v>
      </c>
      <c r="H282" s="183">
        <v>0</v>
      </c>
      <c r="I282" s="184" t="s">
        <v>14986</v>
      </c>
      <c r="J282" s="184" t="s">
        <v>12799</v>
      </c>
      <c r="K282" s="224"/>
      <c r="L282" s="224"/>
      <c r="M282" s="224"/>
      <c r="N282" s="224"/>
      <c r="O282" s="224"/>
      <c r="P282" s="185"/>
      <c r="Q282" s="225"/>
      <c r="R282" s="182" t="str">
        <f ca="1">IF(ISERROR($V282),"",OFFSET('Smelter Look-up'!$C$4,$V282-4,0)&amp;"")</f>
        <v>PT Rajehan Ariq</v>
      </c>
      <c r="S282" s="181" t="str">
        <f t="shared" ca="1" si="38"/>
        <v>ID</v>
      </c>
      <c r="T282" s="181" t="str">
        <f ca="1">IF(B282="","",IF(ISERROR(MATCH($J282,SorP!$B$1:$B$6226,0)),"",INDIRECT("'SorP'!$A$"&amp;MATCH($S282&amp;$J282,SorP!C:C,0))))</f>
        <v>ID-BB</v>
      </c>
      <c r="U282" s="201"/>
      <c r="V282" s="226">
        <f>IF(C282="",NA(),IF(OR(C282="Smelter not listed",C282="Smelter not yet identified"),MATCH($B282&amp;$D282,'Smelter Look-up'!$J:$J,0),MATCH($B282&amp;$C282,'Smelter Look-up'!$J:$J,0)))</f>
        <v>507</v>
      </c>
      <c r="X282" s="227">
        <f t="shared" si="39"/>
        <v>0</v>
      </c>
      <c r="AB282" s="228" t="str">
        <f t="shared" si="40"/>
        <v>TinPT Rajehan Ariq</v>
      </c>
    </row>
    <row r="283" spans="1:28" s="227" customFormat="1" ht="51">
      <c r="A283" s="181" t="s">
        <v>15878</v>
      </c>
      <c r="B283" s="182" t="s">
        <v>1099</v>
      </c>
      <c r="C283" s="186" t="s">
        <v>15879</v>
      </c>
      <c r="D283" s="230"/>
      <c r="E283" s="182" t="s">
        <v>1074</v>
      </c>
      <c r="F283" s="182" t="s">
        <v>15878</v>
      </c>
      <c r="G283" s="182" t="s">
        <v>13177</v>
      </c>
      <c r="H283" s="183">
        <v>0</v>
      </c>
      <c r="I283" s="184" t="s">
        <v>1726</v>
      </c>
      <c r="J283" s="184" t="s">
        <v>12799</v>
      </c>
      <c r="K283" s="224"/>
      <c r="L283" s="224"/>
      <c r="M283" s="224"/>
      <c r="N283" s="224"/>
      <c r="O283" s="224"/>
      <c r="P283" s="185"/>
      <c r="Q283" s="225"/>
      <c r="R283" s="182" t="str">
        <f ca="1">IF(ISERROR($V283),"",OFFSET('Smelter Look-up'!$C$4,$V283-4,0)&amp;"")</f>
        <v/>
      </c>
      <c r="S283" s="181" t="str">
        <f t="shared" ca="1" si="38"/>
        <v>ID</v>
      </c>
      <c r="T283" s="181" t="str">
        <f ca="1">IF(B283="","",IF(ISERROR(MATCH($J283,SorP!$B$1:$B$6226,0)),"",INDIRECT("'SorP'!$A$"&amp;MATCH($S283&amp;$J283,SorP!C:C,0))))</f>
        <v>ID-BB</v>
      </c>
      <c r="U283" s="201"/>
      <c r="V283" s="226" t="e">
        <f>IF(C283="",NA(),IF(OR(C283="Smelter not listed",C283="Smelter not yet identified"),MATCH($B283&amp;$D283,'Smelter Look-up'!$J:$J,0),MATCH($B283&amp;$C283,'Smelter Look-up'!$J:$J,0)))</f>
        <v>#N/A</v>
      </c>
      <c r="X283" s="227">
        <f t="shared" si="39"/>
        <v>0</v>
      </c>
      <c r="AB283" s="228" t="str">
        <f t="shared" si="40"/>
        <v>TinPT Refined Bangka Tin</v>
      </c>
    </row>
    <row r="284" spans="1:28" s="227" customFormat="1" ht="63.75">
      <c r="A284" s="181" t="s">
        <v>15880</v>
      </c>
      <c r="B284" s="182" t="s">
        <v>1099</v>
      </c>
      <c r="C284" s="186" t="s">
        <v>15881</v>
      </c>
      <c r="D284" s="230"/>
      <c r="E284" s="182" t="s">
        <v>1074</v>
      </c>
      <c r="F284" s="182" t="s">
        <v>15880</v>
      </c>
      <c r="G284" s="182" t="s">
        <v>13177</v>
      </c>
      <c r="H284" s="183">
        <v>0</v>
      </c>
      <c r="I284" s="184" t="s">
        <v>14986</v>
      </c>
      <c r="J284" s="184" t="s">
        <v>12799</v>
      </c>
      <c r="K284" s="224"/>
      <c r="L284" s="224"/>
      <c r="M284" s="224"/>
      <c r="N284" s="224"/>
      <c r="O284" s="224"/>
      <c r="P284" s="185"/>
      <c r="Q284" s="225"/>
      <c r="R284" s="182" t="str">
        <f ca="1">IF(ISERROR($V284),"",OFFSET('Smelter Look-up'!$C$4,$V284-4,0)&amp;"")</f>
        <v/>
      </c>
      <c r="S284" s="181" t="str">
        <f t="shared" ca="1" si="38"/>
        <v>ID</v>
      </c>
      <c r="T284" s="181" t="str">
        <f ca="1">IF(B284="","",IF(ISERROR(MATCH($J284,SorP!$B$1:$B$6226,0)),"",INDIRECT("'SorP'!$A$"&amp;MATCH($S284&amp;$J284,SorP!C:C,0))))</f>
        <v>ID-BB</v>
      </c>
      <c r="U284" s="201"/>
      <c r="V284" s="226" t="e">
        <f>IF(C284="",NA(),IF(OR(C284="Smelter not listed",C284="Smelter not yet identified"),MATCH($B284&amp;$D284,'Smelter Look-up'!$J:$J,0),MATCH($B284&amp;$C284,'Smelter Look-up'!$J:$J,0)))</f>
        <v>#N/A</v>
      </c>
      <c r="X284" s="227">
        <f t="shared" si="39"/>
        <v>0</v>
      </c>
      <c r="AB284" s="228" t="str">
        <f t="shared" si="40"/>
        <v>TinPT Sariwiguna Binasentosa</v>
      </c>
    </row>
    <row r="285" spans="1:28" s="227" customFormat="1" ht="51">
      <c r="A285" s="181" t="s">
        <v>15882</v>
      </c>
      <c r="B285" s="182" t="s">
        <v>1099</v>
      </c>
      <c r="C285" s="186" t="s">
        <v>15883</v>
      </c>
      <c r="D285" s="230"/>
      <c r="E285" s="182" t="s">
        <v>1074</v>
      </c>
      <c r="F285" s="182" t="s">
        <v>15882</v>
      </c>
      <c r="G285" s="182" t="s">
        <v>13177</v>
      </c>
      <c r="H285" s="183">
        <v>0</v>
      </c>
      <c r="I285" s="184" t="s">
        <v>14986</v>
      </c>
      <c r="J285" s="184" t="s">
        <v>12799</v>
      </c>
      <c r="K285" s="224"/>
      <c r="L285" s="224"/>
      <c r="M285" s="224"/>
      <c r="N285" s="224"/>
      <c r="O285" s="224"/>
      <c r="P285" s="185"/>
      <c r="Q285" s="225"/>
      <c r="R285" s="182" t="str">
        <f ca="1">IF(ISERROR($V285),"",OFFSET('Smelter Look-up'!$C$4,$V285-4,0)&amp;"")</f>
        <v/>
      </c>
      <c r="S285" s="181" t="str">
        <f t="shared" ca="1" si="38"/>
        <v>ID</v>
      </c>
      <c r="T285" s="181" t="str">
        <f ca="1">IF(B285="","",IF(ISERROR(MATCH($J285,SorP!$B$1:$B$6226,0)),"",INDIRECT("'SorP'!$A$"&amp;MATCH($S285&amp;$J285,SorP!C:C,0))))</f>
        <v>ID-BB</v>
      </c>
      <c r="U285" s="201"/>
      <c r="V285" s="226" t="e">
        <f>IF(C285="",NA(),IF(OR(C285="Smelter not listed",C285="Smelter not yet identified"),MATCH($B285&amp;$D285,'Smelter Look-up'!$J:$J,0),MATCH($B285&amp;$C285,'Smelter Look-up'!$J:$J,0)))</f>
        <v>#N/A</v>
      </c>
      <c r="X285" s="227">
        <f t="shared" si="39"/>
        <v>0</v>
      </c>
      <c r="AB285" s="228" t="str">
        <f t="shared" si="40"/>
        <v>TinPT Stanindo Inti Perkasa</v>
      </c>
    </row>
    <row r="286" spans="1:28" s="227" customFormat="1" ht="63.75">
      <c r="A286" s="181" t="s">
        <v>15884</v>
      </c>
      <c r="B286" s="182" t="s">
        <v>1099</v>
      </c>
      <c r="C286" s="186" t="s">
        <v>15885</v>
      </c>
      <c r="D286" s="230"/>
      <c r="E286" s="182" t="s">
        <v>1074</v>
      </c>
      <c r="F286" s="182" t="s">
        <v>15884</v>
      </c>
      <c r="G286" s="182" t="s">
        <v>13177</v>
      </c>
      <c r="H286" s="183">
        <v>0</v>
      </c>
      <c r="I286" s="184" t="s">
        <v>15867</v>
      </c>
      <c r="J286" s="184" t="s">
        <v>12799</v>
      </c>
      <c r="K286" s="224"/>
      <c r="L286" s="224"/>
      <c r="M286" s="224"/>
      <c r="N286" s="224"/>
      <c r="O286" s="224"/>
      <c r="P286" s="185"/>
      <c r="Q286" s="225"/>
      <c r="R286" s="182" t="str">
        <f ca="1">IF(ISERROR($V286),"",OFFSET('Smelter Look-up'!$C$4,$V286-4,0)&amp;"")</f>
        <v/>
      </c>
      <c r="S286" s="181" t="str">
        <f t="shared" ca="1" si="38"/>
        <v>ID</v>
      </c>
      <c r="T286" s="181" t="str">
        <f ca="1">IF(B286="","",IF(ISERROR(MATCH($J286,SorP!$B$1:$B$6226,0)),"",INDIRECT("'SorP'!$A$"&amp;MATCH($S286&amp;$J286,SorP!C:C,0))))</f>
        <v>ID-BB</v>
      </c>
      <c r="U286" s="201"/>
      <c r="V286" s="226" t="e">
        <f>IF(C286="",NA(),IF(OR(C286="Smelter not listed",C286="Smelter not yet identified"),MATCH($B286&amp;$D286,'Smelter Look-up'!$J:$J,0),MATCH($B286&amp;$C286,'Smelter Look-up'!$J:$J,0)))</f>
        <v>#N/A</v>
      </c>
      <c r="X286" s="227">
        <f t="shared" si="39"/>
        <v>0</v>
      </c>
      <c r="AB286" s="228" t="str">
        <f t="shared" si="40"/>
        <v>TinPT Sukses Inti Makmur (SIM)</v>
      </c>
    </row>
    <row r="287" spans="1:28" s="227" customFormat="1" ht="51">
      <c r="A287" s="181" t="s">
        <v>15886</v>
      </c>
      <c r="B287" s="182" t="s">
        <v>1099</v>
      </c>
      <c r="C287" s="186" t="s">
        <v>15887</v>
      </c>
      <c r="D287" s="230"/>
      <c r="E287" s="182" t="s">
        <v>1074</v>
      </c>
      <c r="F287" s="182" t="s">
        <v>15886</v>
      </c>
      <c r="G287" s="182" t="s">
        <v>13177</v>
      </c>
      <c r="H287" s="183">
        <v>0</v>
      </c>
      <c r="I287" s="184" t="s">
        <v>15888</v>
      </c>
      <c r="J287" s="184" t="s">
        <v>12799</v>
      </c>
      <c r="K287" s="224"/>
      <c r="L287" s="224"/>
      <c r="M287" s="224"/>
      <c r="N287" s="224"/>
      <c r="O287" s="224"/>
      <c r="P287" s="185"/>
      <c r="Q287" s="225"/>
      <c r="R287" s="182" t="str">
        <f ca="1">IF(ISERROR($V287),"",OFFSET('Smelter Look-up'!$C$4,$V287-4,0)&amp;"")</f>
        <v/>
      </c>
      <c r="S287" s="181" t="str">
        <f t="shared" ca="1" si="38"/>
        <v>ID</v>
      </c>
      <c r="T287" s="181" t="str">
        <f ca="1">IF(B287="","",IF(ISERROR(MATCH($J287,SorP!$B$1:$B$6226,0)),"",INDIRECT("'SorP'!$A$"&amp;MATCH($S287&amp;$J287,SorP!C:C,0))))</f>
        <v>ID-BB</v>
      </c>
      <c r="U287" s="201"/>
      <c r="V287" s="226" t="e">
        <f>IF(C287="",NA(),IF(OR(C287="Smelter not listed",C287="Smelter not yet identified"),MATCH($B287&amp;$D287,'Smelter Look-up'!$J:$J,0),MATCH($B287&amp;$C287,'Smelter Look-up'!$J:$J,0)))</f>
        <v>#N/A</v>
      </c>
      <c r="X287" s="227">
        <f t="shared" si="39"/>
        <v>0</v>
      </c>
      <c r="AB287" s="228" t="str">
        <f t="shared" si="40"/>
        <v>TinPT Timah Nusantara</v>
      </c>
    </row>
    <row r="288" spans="1:28" s="227" customFormat="1" ht="51">
      <c r="A288" s="181" t="s">
        <v>777</v>
      </c>
      <c r="B288" s="182" t="s">
        <v>1099</v>
      </c>
      <c r="C288" s="186" t="s">
        <v>13714</v>
      </c>
      <c r="D288" s="230"/>
      <c r="E288" s="182" t="s">
        <v>1074</v>
      </c>
      <c r="F288" s="182" t="s">
        <v>777</v>
      </c>
      <c r="G288" s="182" t="s">
        <v>13177</v>
      </c>
      <c r="H288" s="183">
        <v>0</v>
      </c>
      <c r="I288" s="184" t="s">
        <v>1749</v>
      </c>
      <c r="J288" s="184" t="s">
        <v>6016</v>
      </c>
      <c r="K288" s="224"/>
      <c r="L288" s="224"/>
      <c r="M288" s="224"/>
      <c r="N288" s="224"/>
      <c r="O288" s="224"/>
      <c r="P288" s="185"/>
      <c r="Q288" s="225"/>
      <c r="R288" s="182" t="str">
        <f ca="1">IF(ISERROR($V288),"",OFFSET('Smelter Look-up'!$C$4,$V288-4,0)&amp;"")</f>
        <v>PT Timah Tbk Kundur</v>
      </c>
      <c r="S288" s="181" t="str">
        <f t="shared" ca="1" si="38"/>
        <v>ID</v>
      </c>
      <c r="T288" s="181" t="str">
        <f ca="1">IF(B288="","",IF(ISERROR(MATCH($J288,SorP!$B$1:$B$6226,0)),"",INDIRECT("'SorP'!$A$"&amp;MATCH($S288&amp;$J288,SorP!C:C,0))))</f>
        <v>ID-RI</v>
      </c>
      <c r="U288" s="201"/>
      <c r="V288" s="226">
        <f>IF(C288="",NA(),IF(OR(C288="Smelter not listed",C288="Smelter not yet identified"),MATCH($B288&amp;$D288,'Smelter Look-up'!$J:$J,0),MATCH($B288&amp;$C288,'Smelter Look-up'!$J:$J,0)))</f>
        <v>509</v>
      </c>
      <c r="X288" s="227">
        <f t="shared" si="39"/>
        <v>0</v>
      </c>
      <c r="AB288" s="228" t="str">
        <f t="shared" si="40"/>
        <v>TinPT Timah Tbk Kundur</v>
      </c>
    </row>
    <row r="289" spans="1:28" s="227" customFormat="1" ht="51">
      <c r="A289" s="181" t="s">
        <v>760</v>
      </c>
      <c r="B289" s="182" t="s">
        <v>1099</v>
      </c>
      <c r="C289" s="186" t="s">
        <v>13713</v>
      </c>
      <c r="D289" s="230"/>
      <c r="E289" s="182" t="s">
        <v>1074</v>
      </c>
      <c r="F289" s="182" t="s">
        <v>760</v>
      </c>
      <c r="G289" s="182" t="s">
        <v>13177</v>
      </c>
      <c r="H289" s="183">
        <v>0</v>
      </c>
      <c r="I289" s="184" t="s">
        <v>1751</v>
      </c>
      <c r="J289" s="184" t="s">
        <v>12799</v>
      </c>
      <c r="K289" s="224"/>
      <c r="L289" s="224"/>
      <c r="M289" s="224"/>
      <c r="N289" s="224"/>
      <c r="O289" s="224"/>
      <c r="P289" s="185"/>
      <c r="Q289" s="225"/>
      <c r="R289" s="182" t="str">
        <f ca="1">IF(ISERROR($V289),"",OFFSET('Smelter Look-up'!$C$4,$V289-4,0)&amp;"")</f>
        <v>PT Timah Tbk Mentok</v>
      </c>
      <c r="S289" s="181" t="str">
        <f t="shared" ca="1" si="38"/>
        <v>ID</v>
      </c>
      <c r="T289" s="181" t="str">
        <f ca="1">IF(B289="","",IF(ISERROR(MATCH($J289,SorP!$B$1:$B$6226,0)),"",INDIRECT("'SorP'!$A$"&amp;MATCH($S289&amp;$J289,SorP!C:C,0))))</f>
        <v>ID-BB</v>
      </c>
      <c r="U289" s="201"/>
      <c r="V289" s="226">
        <f>IF(C289="",NA(),IF(OR(C289="Smelter not listed",C289="Smelter not yet identified"),MATCH($B289&amp;$D289,'Smelter Look-up'!$J:$J,0),MATCH($B289&amp;$C289,'Smelter Look-up'!$J:$J,0)))</f>
        <v>510</v>
      </c>
      <c r="X289" s="227">
        <f t="shared" si="39"/>
        <v>0</v>
      </c>
      <c r="AB289" s="228" t="str">
        <f t="shared" si="40"/>
        <v>TinPT Timah Tbk Mentok</v>
      </c>
    </row>
    <row r="290" spans="1:28" s="227" customFormat="1" ht="51">
      <c r="A290" s="181" t="s">
        <v>15889</v>
      </c>
      <c r="B290" s="182" t="s">
        <v>1099</v>
      </c>
      <c r="C290" s="186" t="s">
        <v>15890</v>
      </c>
      <c r="D290" s="230"/>
      <c r="E290" s="182" t="s">
        <v>1074</v>
      </c>
      <c r="F290" s="182" t="s">
        <v>15889</v>
      </c>
      <c r="G290" s="182" t="s">
        <v>13177</v>
      </c>
      <c r="H290" s="183">
        <v>0</v>
      </c>
      <c r="I290" s="184" t="s">
        <v>14986</v>
      </c>
      <c r="J290" s="184" t="s">
        <v>12799</v>
      </c>
      <c r="K290" s="224"/>
      <c r="L290" s="224"/>
      <c r="M290" s="224"/>
      <c r="N290" s="224"/>
      <c r="O290" s="224"/>
      <c r="P290" s="185"/>
      <c r="Q290" s="225"/>
      <c r="R290" s="182" t="str">
        <f ca="1">IF(ISERROR($V290),"",OFFSET('Smelter Look-up'!$C$4,$V290-4,0)&amp;"")</f>
        <v/>
      </c>
      <c r="S290" s="181" t="str">
        <f t="shared" ca="1" si="38"/>
        <v>ID</v>
      </c>
      <c r="T290" s="181" t="str">
        <f ca="1">IF(B290="","",IF(ISERROR(MATCH($J290,SorP!$B$1:$B$6226,0)),"",INDIRECT("'SorP'!$A$"&amp;MATCH($S290&amp;$J290,SorP!C:C,0))))</f>
        <v>ID-BB</v>
      </c>
      <c r="U290" s="201"/>
      <c r="V290" s="226" t="e">
        <f>IF(C290="",NA(),IF(OR(C290="Smelter not listed",C290="Smelter not yet identified"),MATCH($B290&amp;$D290,'Smelter Look-up'!$J:$J,0),MATCH($B290&amp;$C290,'Smelter Look-up'!$J:$J,0)))</f>
        <v>#N/A</v>
      </c>
      <c r="X290" s="227">
        <f t="shared" si="39"/>
        <v>0</v>
      </c>
      <c r="AB290" s="228" t="str">
        <f t="shared" si="40"/>
        <v>TinPT Tinindo Inter Nusa</v>
      </c>
    </row>
    <row r="291" spans="1:28" s="227" customFormat="1" ht="51">
      <c r="A291" s="181" t="s">
        <v>15891</v>
      </c>
      <c r="B291" s="182" t="s">
        <v>1099</v>
      </c>
      <c r="C291" s="186" t="s">
        <v>15892</v>
      </c>
      <c r="D291" s="230"/>
      <c r="E291" s="182" t="s">
        <v>1074</v>
      </c>
      <c r="F291" s="182" t="s">
        <v>15891</v>
      </c>
      <c r="G291" s="182" t="s">
        <v>13177</v>
      </c>
      <c r="H291" s="183">
        <v>0</v>
      </c>
      <c r="I291" s="184" t="s">
        <v>15893</v>
      </c>
      <c r="J291" s="184" t="s">
        <v>5944</v>
      </c>
      <c r="K291" s="224"/>
      <c r="L291" s="224"/>
      <c r="M291" s="224"/>
      <c r="N291" s="224"/>
      <c r="O291" s="224"/>
      <c r="P291" s="185"/>
      <c r="Q291" s="225"/>
      <c r="R291" s="182" t="str">
        <f ca="1">IF(ISERROR($V291),"",OFFSET('Smelter Look-up'!$C$4,$V291-4,0)&amp;"")</f>
        <v/>
      </c>
      <c r="S291" s="181" t="str">
        <f t="shared" ca="1" si="38"/>
        <v>ID</v>
      </c>
      <c r="T291" s="181" t="str">
        <f ca="1">IF(B291="","",IF(ISERROR(MATCH($J291,SorP!$B$1:$B$6226,0)),"",INDIRECT("'SorP'!$A$"&amp;MATCH($S291&amp;$J291,SorP!C:C,0))))</f>
        <v>ID-JB</v>
      </c>
      <c r="U291" s="201"/>
      <c r="V291" s="226" t="e">
        <f>IF(C291="",NA(),IF(OR(C291="Smelter not listed",C291="Smelter not yet identified"),MATCH($B291&amp;$D291,'Smelter Look-up'!$J:$J,0),MATCH($B291&amp;$C291,'Smelter Look-up'!$J:$J,0)))</f>
        <v>#N/A</v>
      </c>
      <c r="X291" s="227">
        <f t="shared" si="39"/>
        <v>0</v>
      </c>
      <c r="AB291" s="228" t="str">
        <f t="shared" si="40"/>
        <v>TinPT Tirus Putra Mandiri</v>
      </c>
    </row>
    <row r="292" spans="1:28" s="227" customFormat="1" ht="38.25">
      <c r="A292" s="181" t="s">
        <v>15894</v>
      </c>
      <c r="B292" s="182" t="s">
        <v>1099</v>
      </c>
      <c r="C292" s="186" t="s">
        <v>15895</v>
      </c>
      <c r="D292" s="230"/>
      <c r="E292" s="182" t="s">
        <v>1074</v>
      </c>
      <c r="F292" s="182" t="s">
        <v>15894</v>
      </c>
      <c r="G292" s="182" t="s">
        <v>13177</v>
      </c>
      <c r="H292" s="183">
        <v>0</v>
      </c>
      <c r="I292" s="184" t="s">
        <v>15896</v>
      </c>
      <c r="J292" s="184" t="s">
        <v>12799</v>
      </c>
      <c r="K292" s="224"/>
      <c r="L292" s="224"/>
      <c r="M292" s="224"/>
      <c r="N292" s="224"/>
      <c r="O292" s="224"/>
      <c r="P292" s="185"/>
      <c r="Q292" s="225"/>
      <c r="R292" s="182" t="str">
        <f ca="1">IF(ISERROR($V292),"",OFFSET('Smelter Look-up'!$C$4,$V292-4,0)&amp;"")</f>
        <v/>
      </c>
      <c r="S292" s="181" t="str">
        <f t="shared" ref="S292:S321" ca="1" si="41">IF(B292="","",IF(ISERROR(MATCH($E292,CL,0)),"Unknown",INDIRECT("'C'!$A$"&amp;MATCH($E292,CL,0)+1)))</f>
        <v>ID</v>
      </c>
      <c r="T292" s="181" t="str">
        <f ca="1">IF(B292="","",IF(ISERROR(MATCH($J292,SorP!$B$1:$B$6226,0)),"",INDIRECT("'SorP'!$A$"&amp;MATCH($S292&amp;$J292,SorP!C:C,0))))</f>
        <v>ID-BB</v>
      </c>
      <c r="U292" s="201"/>
      <c r="V292" s="226" t="e">
        <f>IF(C292="",NA(),IF(OR(C292="Smelter not listed",C292="Smelter not yet identified"),MATCH($B292&amp;$D292,'Smelter Look-up'!$J:$J,0),MATCH($B292&amp;$C292,'Smelter Look-up'!$J:$J,0)))</f>
        <v>#N/A</v>
      </c>
      <c r="X292" s="227">
        <f t="shared" ref="X292:X321" si="42">IF(AND(C292="Smelter not listed",OR(LEN(D292)=0,LEN(E292)=0)),1,0)</f>
        <v>0</v>
      </c>
      <c r="AB292" s="228" t="str">
        <f t="shared" ref="AB292:AB321" si="43">B292&amp;C292</f>
        <v>TinPT Tommy Utama</v>
      </c>
    </row>
    <row r="293" spans="1:28" s="227" customFormat="1" ht="76.5">
      <c r="A293" s="181" t="s">
        <v>1771</v>
      </c>
      <c r="B293" s="182" t="s">
        <v>1099</v>
      </c>
      <c r="C293" s="186" t="s">
        <v>12381</v>
      </c>
      <c r="D293" s="230"/>
      <c r="E293" s="182" t="s">
        <v>1065</v>
      </c>
      <c r="F293" s="182" t="s">
        <v>1771</v>
      </c>
      <c r="G293" s="182" t="s">
        <v>13177</v>
      </c>
      <c r="H293" s="183">
        <v>0</v>
      </c>
      <c r="I293" s="184" t="s">
        <v>1683</v>
      </c>
      <c r="J293" s="184" t="s">
        <v>1717</v>
      </c>
      <c r="K293" s="224"/>
      <c r="L293" s="224"/>
      <c r="M293" s="224"/>
      <c r="N293" s="224"/>
      <c r="O293" s="224"/>
      <c r="P293" s="185"/>
      <c r="Q293" s="225"/>
      <c r="R293" s="182" t="str">
        <f ca="1">IF(ISERROR($V293),"",OFFSET('Smelter Look-up'!$C$4,$V293-4,0)&amp;"")</f>
        <v>Resind Industria e Comercio Ltda.</v>
      </c>
      <c r="S293" s="181" t="str">
        <f t="shared" ca="1" si="41"/>
        <v>BR</v>
      </c>
      <c r="T293" s="181" t="str">
        <f ca="1">IF(B293="","",IF(ISERROR(MATCH($J293,SorP!$B$1:$B$6226,0)),"",INDIRECT("'SorP'!$A$"&amp;MATCH($S293&amp;$J293,SorP!C:C,0))))</f>
        <v>BR-MG</v>
      </c>
      <c r="U293" s="201"/>
      <c r="V293" s="226">
        <f>IF(C293="",NA(),IF(OR(C293="Smelter not listed",C293="Smelter not yet identified"),MATCH($B293&amp;$D293,'Smelter Look-up'!$J:$J,0),MATCH($B293&amp;$C293,'Smelter Look-up'!$J:$J,0)))</f>
        <v>512</v>
      </c>
      <c r="X293" s="227">
        <f t="shared" si="42"/>
        <v>0</v>
      </c>
      <c r="AB293" s="228" t="str">
        <f t="shared" si="43"/>
        <v>TinResind Industria e Comercio Ltda.</v>
      </c>
    </row>
    <row r="294" spans="1:28" s="227" customFormat="1" ht="25.5">
      <c r="A294" s="181" t="s">
        <v>762</v>
      </c>
      <c r="B294" s="182" t="s">
        <v>1099</v>
      </c>
      <c r="C294" s="186" t="s">
        <v>761</v>
      </c>
      <c r="D294" s="230"/>
      <c r="E294" s="182" t="s">
        <v>2383</v>
      </c>
      <c r="F294" s="182" t="s">
        <v>762</v>
      </c>
      <c r="G294" s="182" t="s">
        <v>13177</v>
      </c>
      <c r="H294" s="183">
        <v>0</v>
      </c>
      <c r="I294" s="184" t="s">
        <v>13738</v>
      </c>
      <c r="J294" s="184" t="s">
        <v>1665</v>
      </c>
      <c r="K294" s="224"/>
      <c r="L294" s="224"/>
      <c r="M294" s="224"/>
      <c r="N294" s="224"/>
      <c r="O294" s="224"/>
      <c r="P294" s="185"/>
      <c r="Q294" s="225"/>
      <c r="R294" s="182" t="str">
        <f ca="1">IF(ISERROR($V294),"",OFFSET('Smelter Look-up'!$C$4,$V294-4,0)&amp;"")</f>
        <v>Rui Da Hung</v>
      </c>
      <c r="S294" s="181" t="str">
        <f t="shared" ca="1" si="41"/>
        <v>TW</v>
      </c>
      <c r="T294" s="181" t="str">
        <f ca="1">IF(B294="","",IF(ISERROR(MATCH($J294,SorP!$B$1:$B$6226,0)),"",INDIRECT("'SorP'!$A$"&amp;MATCH($S294&amp;$J294,SorP!C:C,0))))</f>
        <v>TW-TAO</v>
      </c>
      <c r="U294" s="201"/>
      <c r="V294" s="226">
        <f>IF(C294="",NA(),IF(OR(C294="Smelter not listed",C294="Smelter not yet identified"),MATCH($B294&amp;$D294,'Smelter Look-up'!$J:$J,0),MATCH($B294&amp;$C294,'Smelter Look-up'!$J:$J,0)))</f>
        <v>515</v>
      </c>
      <c r="X294" s="227">
        <f t="shared" si="42"/>
        <v>0</v>
      </c>
      <c r="AB294" s="228" t="str">
        <f t="shared" si="43"/>
        <v>TinRui Da Hung</v>
      </c>
    </row>
    <row r="295" spans="1:28" s="227" customFormat="1" ht="25.5">
      <c r="A295" s="181" t="s">
        <v>2483</v>
      </c>
      <c r="B295" s="182" t="s">
        <v>1099</v>
      </c>
      <c r="C295" s="186" t="s">
        <v>2482</v>
      </c>
      <c r="D295" s="230"/>
      <c r="E295" s="182" t="s">
        <v>1065</v>
      </c>
      <c r="F295" s="182" t="s">
        <v>2483</v>
      </c>
      <c r="G295" s="182" t="s">
        <v>13177</v>
      </c>
      <c r="H295" s="183">
        <v>0</v>
      </c>
      <c r="I295" s="184" t="s">
        <v>2491</v>
      </c>
      <c r="J295" s="184" t="s">
        <v>1640</v>
      </c>
      <c r="K295" s="224"/>
      <c r="L295" s="224"/>
      <c r="M295" s="224"/>
      <c r="N295" s="224"/>
      <c r="O295" s="224"/>
      <c r="P295" s="185"/>
      <c r="Q295" s="225"/>
      <c r="R295" s="182" t="str">
        <f ca="1">IF(ISERROR($V295),"",OFFSET('Smelter Look-up'!$C$4,$V295-4,0)&amp;"")</f>
        <v>Super Ligas</v>
      </c>
      <c r="S295" s="181" t="str">
        <f t="shared" ca="1" si="41"/>
        <v>BR</v>
      </c>
      <c r="T295" s="181" t="str">
        <f ca="1">IF(B295="","",IF(ISERROR(MATCH($J295,SorP!$B$1:$B$6226,0)),"",INDIRECT("'SorP'!$A$"&amp;MATCH($S295&amp;$J295,SorP!C:C,0))))</f>
        <v>BR-SP</v>
      </c>
      <c r="U295" s="201"/>
      <c r="V295" s="226">
        <f>IF(C295="",NA(),IF(OR(C295="Smelter not listed",C295="Smelter not yet identified"),MATCH($B295&amp;$D295,'Smelter Look-up'!$J:$J,0),MATCH($B295&amp;$C295,'Smelter Look-up'!$J:$J,0)))</f>
        <v>517</v>
      </c>
      <c r="X295" s="227">
        <f t="shared" si="42"/>
        <v>0</v>
      </c>
      <c r="AB295" s="228" t="str">
        <f t="shared" si="43"/>
        <v>TinSuper Ligas</v>
      </c>
    </row>
    <row r="296" spans="1:28" s="227" customFormat="1" ht="25.5">
      <c r="A296" s="181" t="s">
        <v>763</v>
      </c>
      <c r="B296" s="182" t="s">
        <v>1099</v>
      </c>
      <c r="C296" s="186" t="s">
        <v>1000</v>
      </c>
      <c r="D296" s="230"/>
      <c r="E296" s="182" t="s">
        <v>859</v>
      </c>
      <c r="F296" s="182" t="s">
        <v>763</v>
      </c>
      <c r="G296" s="182" t="s">
        <v>13177</v>
      </c>
      <c r="H296" s="183">
        <v>0</v>
      </c>
      <c r="I296" s="184" t="s">
        <v>1752</v>
      </c>
      <c r="J296" s="184" t="s">
        <v>1753</v>
      </c>
      <c r="K296" s="224"/>
      <c r="L296" s="224"/>
      <c r="M296" s="224"/>
      <c r="N296" s="224"/>
      <c r="O296" s="224"/>
      <c r="P296" s="185"/>
      <c r="Q296" s="225"/>
      <c r="R296" s="182" t="str">
        <f ca="1">IF(ISERROR($V296),"",OFFSET('Smelter Look-up'!$C$4,$V296-4,0)&amp;"")</f>
        <v>Thaisarco</v>
      </c>
      <c r="S296" s="181" t="str">
        <f t="shared" ca="1" si="41"/>
        <v>TH</v>
      </c>
      <c r="T296" s="181" t="str">
        <f ca="1">IF(B296="","",IF(ISERROR(MATCH($J296,SorP!$B$1:$B$6226,0)),"",INDIRECT("'SorP'!$A$"&amp;MATCH($S296&amp;$J296,SorP!C:C,0))))</f>
        <v>TH-83</v>
      </c>
      <c r="U296" s="201"/>
      <c r="V296" s="226">
        <f>IF(C296="",NA(),IF(OR(C296="Smelter not listed",C296="Smelter not yet identified"),MATCH($B296&amp;$D296,'Smelter Look-up'!$J:$J,0),MATCH($B296&amp;$C296,'Smelter Look-up'!$J:$J,0)))</f>
        <v>521</v>
      </c>
      <c r="X296" s="227">
        <f t="shared" si="42"/>
        <v>0</v>
      </c>
      <c r="AB296" s="228" t="str">
        <f t="shared" si="43"/>
        <v>TinThaisarco</v>
      </c>
    </row>
    <row r="297" spans="1:28" s="227" customFormat="1" ht="51">
      <c r="A297" s="181" t="s">
        <v>13122</v>
      </c>
      <c r="B297" s="182" t="s">
        <v>1099</v>
      </c>
      <c r="C297" s="186" t="s">
        <v>13121</v>
      </c>
      <c r="D297" s="230"/>
      <c r="E297" s="182" t="s">
        <v>2384</v>
      </c>
      <c r="F297" s="182" t="s">
        <v>13122</v>
      </c>
      <c r="G297" s="182" t="s">
        <v>13177</v>
      </c>
      <c r="H297" s="183">
        <v>0</v>
      </c>
      <c r="I297" s="184" t="s">
        <v>13123</v>
      </c>
      <c r="J297" s="184" t="s">
        <v>1699</v>
      </c>
      <c r="K297" s="224"/>
      <c r="L297" s="224"/>
      <c r="M297" s="224"/>
      <c r="N297" s="224"/>
      <c r="O297" s="224"/>
      <c r="P297" s="185"/>
      <c r="Q297" s="225"/>
      <c r="R297" s="182" t="str">
        <f ca="1">IF(ISERROR($V297),"",OFFSET('Smelter Look-up'!$C$4,$V297-4,0)&amp;"")</f>
        <v>Tin Technology &amp; Refining</v>
      </c>
      <c r="S297" s="181" t="str">
        <f t="shared" ca="1" si="41"/>
        <v>US</v>
      </c>
      <c r="T297" s="181" t="str">
        <f ca="1">IF(B297="","",IF(ISERROR(MATCH($J297,SorP!$B$1:$B$6226,0)),"",INDIRECT("'SorP'!$A$"&amp;MATCH($S297&amp;$J297,SorP!C:C,0))))</f>
        <v>US-PA</v>
      </c>
      <c r="U297" s="201"/>
      <c r="V297" s="226">
        <f>IF(C297="",NA(),IF(OR(C297="Smelter not listed",C297="Smelter not yet identified"),MATCH($B297&amp;$D297,'Smelter Look-up'!$J:$J,0),MATCH($B297&amp;$C297,'Smelter Look-up'!$J:$J,0)))</f>
        <v>525</v>
      </c>
      <c r="X297" s="227">
        <f t="shared" si="42"/>
        <v>0</v>
      </c>
      <c r="AB297" s="228" t="str">
        <f t="shared" si="43"/>
        <v>TinTin Technology &amp; Refining</v>
      </c>
    </row>
    <row r="298" spans="1:28" s="227" customFormat="1" ht="114.75">
      <c r="A298" s="181" t="s">
        <v>1769</v>
      </c>
      <c r="B298" s="182" t="s">
        <v>1099</v>
      </c>
      <c r="C298" s="186" t="s">
        <v>1768</v>
      </c>
      <c r="D298" s="230"/>
      <c r="E298" s="182" t="s">
        <v>863</v>
      </c>
      <c r="F298" s="182" t="s">
        <v>1769</v>
      </c>
      <c r="G298" s="182" t="s">
        <v>13177</v>
      </c>
      <c r="H298" s="183">
        <v>0</v>
      </c>
      <c r="I298" s="184" t="s">
        <v>1770</v>
      </c>
      <c r="J298" s="184" t="s">
        <v>12103</v>
      </c>
      <c r="K298" s="224"/>
      <c r="L298" s="224"/>
      <c r="M298" s="224"/>
      <c r="N298" s="224"/>
      <c r="O298" s="224"/>
      <c r="P298" s="185"/>
      <c r="Q298" s="225"/>
      <c r="R298" s="182" t="str">
        <f ca="1">IF(ISERROR($V298),"",OFFSET('Smelter Look-up'!$C$4,$V298-4,0)&amp;"")</f>
        <v>Tuyen Quang Non-Ferrous Metals Joint Stock Company</v>
      </c>
      <c r="S298" s="181" t="str">
        <f t="shared" ca="1" si="41"/>
        <v>VN</v>
      </c>
      <c r="T298" s="181" t="str">
        <f ca="1">IF(B298="","",IF(ISERROR(MATCH($J298,SorP!$B$1:$B$6226,0)),"",INDIRECT("'SorP'!$A$"&amp;MATCH($S298&amp;$J298,SorP!C:C,0))))</f>
        <v>VN-07</v>
      </c>
      <c r="U298" s="201"/>
      <c r="V298" s="226">
        <f>IF(C298="",NA(),IF(OR(C298="Smelter not listed",C298="Smelter not yet identified"),MATCH($B298&amp;$D298,'Smelter Look-up'!$J:$J,0),MATCH($B298&amp;$C298,'Smelter Look-up'!$J:$J,0)))</f>
        <v>527</v>
      </c>
      <c r="X298" s="227">
        <f t="shared" si="42"/>
        <v>0</v>
      </c>
      <c r="AB298" s="228" t="str">
        <f t="shared" si="43"/>
        <v>TinTuyen Quang Non-Ferrous Metals Joint Stock Company</v>
      </c>
    </row>
    <row r="299" spans="1:28" s="227" customFormat="1" ht="76.5">
      <c r="A299" s="181" t="s">
        <v>14965</v>
      </c>
      <c r="B299" s="182" t="s">
        <v>1099</v>
      </c>
      <c r="C299" s="186" t="s">
        <v>14964</v>
      </c>
      <c r="D299" s="230"/>
      <c r="E299" s="182" t="s">
        <v>863</v>
      </c>
      <c r="F299" s="182" t="s">
        <v>14965</v>
      </c>
      <c r="G299" s="182" t="s">
        <v>13177</v>
      </c>
      <c r="H299" s="183">
        <v>0</v>
      </c>
      <c r="I299" s="184" t="s">
        <v>14988</v>
      </c>
      <c r="J299" s="184" t="s">
        <v>12119</v>
      </c>
      <c r="K299" s="224"/>
      <c r="L299" s="224"/>
      <c r="M299" s="224"/>
      <c r="N299" s="224"/>
      <c r="O299" s="224"/>
      <c r="P299" s="185"/>
      <c r="Q299" s="225"/>
      <c r="R299" s="182" t="str">
        <f ca="1">IF(ISERROR($V299),"",OFFSET('Smelter Look-up'!$C$4,$V299-4,0)&amp;"")</f>
        <v>VQB Mineral and Trading Group JSC</v>
      </c>
      <c r="S299" s="181" t="str">
        <f t="shared" ca="1" si="41"/>
        <v>VN</v>
      </c>
      <c r="T299" s="181" t="str">
        <f ca="1">IF(B299="","",IF(ISERROR(MATCH($J299,SorP!$B$1:$B$6226,0)),"",INDIRECT("'SorP'!$A$"&amp;MATCH($S299&amp;$J299,SorP!C:C,0))))</f>
        <v>VN-HN</v>
      </c>
      <c r="U299" s="201"/>
      <c r="V299" s="226">
        <f>IF(C299="",NA(),IF(OR(C299="Smelter not listed",C299="Smelter not yet identified"),MATCH($B299&amp;$D299,'Smelter Look-up'!$J:$J,0),MATCH($B299&amp;$C299,'Smelter Look-up'!$J:$J,0)))</f>
        <v>529</v>
      </c>
      <c r="X299" s="227">
        <f t="shared" si="42"/>
        <v>0</v>
      </c>
      <c r="AB299" s="228" t="str">
        <f t="shared" si="43"/>
        <v>TinVQB Mineral and Trading Group JSC</v>
      </c>
    </row>
    <row r="300" spans="1:28" s="227" customFormat="1" ht="76.5">
      <c r="A300" s="181" t="s">
        <v>764</v>
      </c>
      <c r="B300" s="182" t="s">
        <v>1099</v>
      </c>
      <c r="C300" s="186" t="s">
        <v>2484</v>
      </c>
      <c r="D300" s="230"/>
      <c r="E300" s="182" t="s">
        <v>1065</v>
      </c>
      <c r="F300" s="182" t="s">
        <v>764</v>
      </c>
      <c r="G300" s="182" t="s">
        <v>13177</v>
      </c>
      <c r="H300" s="183">
        <v>0</v>
      </c>
      <c r="I300" s="184" t="s">
        <v>1725</v>
      </c>
      <c r="J300" s="184" t="s">
        <v>1729</v>
      </c>
      <c r="K300" s="224"/>
      <c r="L300" s="224"/>
      <c r="M300" s="224"/>
      <c r="N300" s="224"/>
      <c r="O300" s="224"/>
      <c r="P300" s="185"/>
      <c r="Q300" s="225"/>
      <c r="R300" s="182" t="str">
        <f ca="1">IF(ISERROR($V300),"",OFFSET('Smelter Look-up'!$C$4,$V300-4,0)&amp;"")</f>
        <v>White Solder Metalurgia e Mineracao Ltda.</v>
      </c>
      <c r="S300" s="181" t="str">
        <f t="shared" ca="1" si="41"/>
        <v>BR</v>
      </c>
      <c r="T300" s="181" t="str">
        <f ca="1">IF(B300="","",IF(ISERROR(MATCH($J300,SorP!$B$1:$B$6226,0)),"",INDIRECT("'SorP'!$A$"&amp;MATCH($S300&amp;$J300,SorP!C:C,0))))</f>
        <v>BR-RO</v>
      </c>
      <c r="U300" s="201"/>
      <c r="V300" s="226">
        <f>IF(C300="",NA(),IF(OR(C300="Smelter not listed",C300="Smelter not yet identified"),MATCH($B300&amp;$D300,'Smelter Look-up'!$J:$J,0),MATCH($B300&amp;$C300,'Smelter Look-up'!$J:$J,0)))</f>
        <v>530</v>
      </c>
      <c r="X300" s="227">
        <f t="shared" si="42"/>
        <v>0</v>
      </c>
      <c r="AB300" s="228" t="str">
        <f t="shared" si="43"/>
        <v>TinWhite Solder Metalurgia e Mineracao Ltda.</v>
      </c>
    </row>
    <row r="301" spans="1:28" s="227" customFormat="1" ht="102">
      <c r="A301" s="181" t="s">
        <v>765</v>
      </c>
      <c r="B301" s="182" t="s">
        <v>1099</v>
      </c>
      <c r="C301" s="186" t="s">
        <v>2120</v>
      </c>
      <c r="D301" s="230"/>
      <c r="E301" s="182" t="s">
        <v>1069</v>
      </c>
      <c r="F301" s="182" t="s">
        <v>765</v>
      </c>
      <c r="G301" s="182" t="s">
        <v>13177</v>
      </c>
      <c r="H301" s="183">
        <v>0</v>
      </c>
      <c r="I301" s="184" t="s">
        <v>2398</v>
      </c>
      <c r="J301" s="184" t="s">
        <v>13540</v>
      </c>
      <c r="K301" s="224"/>
      <c r="L301" s="224"/>
      <c r="M301" s="224"/>
      <c r="N301" s="224"/>
      <c r="O301" s="224"/>
      <c r="P301" s="185"/>
      <c r="Q301" s="225"/>
      <c r="R301" s="182" t="str">
        <f ca="1">IF(ISERROR($V301),"",OFFSET('Smelter Look-up'!$C$4,$V301-4,0)&amp;"")</f>
        <v>Yunnan Chengfeng Non-ferrous Metals Co., Ltd.</v>
      </c>
      <c r="S301" s="181" t="str">
        <f t="shared" ca="1" si="41"/>
        <v>CN</v>
      </c>
      <c r="T301" s="181" t="str">
        <f ca="1">IF(B301="","",IF(ISERROR(MATCH($J301,SorP!$B$1:$B$6226,0)),"",INDIRECT("'SorP'!$A$"&amp;MATCH($S301&amp;$J301,SorP!C:C,0))))</f>
        <v>CN-YN</v>
      </c>
      <c r="U301" s="201"/>
      <c r="V301" s="226">
        <f>IF(C301="",NA(),IF(OR(C301="Smelter not listed",C301="Smelter not yet identified"),MATCH($B301&amp;$D301,'Smelter Look-up'!$J:$J,0),MATCH($B301&amp;$C301,'Smelter Look-up'!$J:$J,0)))</f>
        <v>539</v>
      </c>
      <c r="X301" s="227">
        <f t="shared" si="42"/>
        <v>0</v>
      </c>
      <c r="AB301" s="228" t="str">
        <f t="shared" si="43"/>
        <v>TinYunnan Chengfeng Non-ferrous Metals Co., Ltd.</v>
      </c>
    </row>
    <row r="302" spans="1:28" s="227" customFormat="1" ht="102">
      <c r="A302" s="181" t="s">
        <v>13720</v>
      </c>
      <c r="B302" s="182" t="s">
        <v>1099</v>
      </c>
      <c r="C302" s="186" t="s">
        <v>13719</v>
      </c>
      <c r="D302" s="230"/>
      <c r="E302" s="182" t="s">
        <v>1069</v>
      </c>
      <c r="F302" s="182" t="s">
        <v>13720</v>
      </c>
      <c r="G302" s="182" t="s">
        <v>13177</v>
      </c>
      <c r="H302" s="183">
        <v>0</v>
      </c>
      <c r="I302" s="184" t="s">
        <v>2398</v>
      </c>
      <c r="J302" s="184" t="s">
        <v>13540</v>
      </c>
      <c r="K302" s="224"/>
      <c r="L302" s="224"/>
      <c r="M302" s="224"/>
      <c r="N302" s="224"/>
      <c r="O302" s="224"/>
      <c r="P302" s="185"/>
      <c r="Q302" s="225"/>
      <c r="R302" s="182" t="str">
        <f ca="1">IF(ISERROR($V302),"",OFFSET('Smelter Look-up'!$C$4,$V302-4,0)&amp;"")</f>
        <v>Yunnan Yunfan Non-ferrous Metals Co., Ltd.</v>
      </c>
      <c r="S302" s="181" t="str">
        <f t="shared" ca="1" si="41"/>
        <v>CN</v>
      </c>
      <c r="T302" s="181" t="str">
        <f ca="1">IF(B302="","",IF(ISERROR(MATCH($J302,SorP!$B$1:$B$6226,0)),"",INDIRECT("'SorP'!$A$"&amp;MATCH($S302&amp;$J302,SorP!C:C,0))))</f>
        <v>CN-YN</v>
      </c>
      <c r="U302" s="201"/>
      <c r="V302" s="226">
        <f>IF(C302="",NA(),IF(OR(C302="Smelter not listed",C302="Smelter not yet identified"),MATCH($B302&amp;$D302,'Smelter Look-up'!$J:$J,0),MATCH($B302&amp;$C302,'Smelter Look-up'!$J:$J,0)))</f>
        <v>547</v>
      </c>
      <c r="X302" s="227">
        <f t="shared" si="42"/>
        <v>0</v>
      </c>
      <c r="AB302" s="228" t="str">
        <f t="shared" si="43"/>
        <v>TinYunnan Yunfan Non-ferrous Metals Co., Ltd.</v>
      </c>
    </row>
    <row r="303" spans="1:28" s="227" customFormat="1" ht="38.25">
      <c r="A303" s="181" t="s">
        <v>767</v>
      </c>
      <c r="B303" s="182" t="s">
        <v>1101</v>
      </c>
      <c r="C303" s="186" t="s">
        <v>13721</v>
      </c>
      <c r="D303" s="230"/>
      <c r="E303" s="182" t="s">
        <v>1077</v>
      </c>
      <c r="F303" s="182" t="s">
        <v>767</v>
      </c>
      <c r="G303" s="182" t="s">
        <v>13177</v>
      </c>
      <c r="H303" s="183">
        <v>0</v>
      </c>
      <c r="I303" s="184" t="s">
        <v>2087</v>
      </c>
      <c r="J303" s="184" t="s">
        <v>2088</v>
      </c>
      <c r="K303" s="224"/>
      <c r="L303" s="224"/>
      <c r="M303" s="224"/>
      <c r="N303" s="224"/>
      <c r="O303" s="224"/>
      <c r="P303" s="185"/>
      <c r="Q303" s="225"/>
      <c r="R303" s="182" t="str">
        <f ca="1">IF(ISERROR($V303),"",OFFSET('Smelter Look-up'!$C$4,$V303-4,0)&amp;"")</f>
        <v>A.L.M.T. Corp.</v>
      </c>
      <c r="S303" s="181" t="str">
        <f t="shared" ca="1" si="41"/>
        <v>JP</v>
      </c>
      <c r="T303" s="181" t="str">
        <f ca="1">IF(B303="","",IF(ISERROR(MATCH($J303,SorP!$B$1:$B$6226,0)),"",INDIRECT("'SorP'!$A$"&amp;MATCH($S303&amp;$J303,SorP!C:C,0))))</f>
        <v>JP-16</v>
      </c>
      <c r="U303" s="201"/>
      <c r="V303" s="226">
        <f>IF(C303="",NA(),IF(OR(C303="Smelter not listed",C303="Smelter not yet identified"),MATCH($B303&amp;$D303,'Smelter Look-up'!$J:$J,0),MATCH($B303&amp;$C303,'Smelter Look-up'!$J:$J,0)))</f>
        <v>553</v>
      </c>
      <c r="X303" s="227">
        <f t="shared" si="42"/>
        <v>0</v>
      </c>
      <c r="AB303" s="228" t="str">
        <f t="shared" si="43"/>
        <v>TungstenA.L.M.T. Corp.</v>
      </c>
    </row>
    <row r="304" spans="1:28" s="227" customFormat="1" ht="51">
      <c r="A304" s="181" t="s">
        <v>2219</v>
      </c>
      <c r="B304" s="182" t="s">
        <v>1101</v>
      </c>
      <c r="C304" s="186" t="s">
        <v>2218</v>
      </c>
      <c r="D304" s="230"/>
      <c r="E304" s="182" t="s">
        <v>1065</v>
      </c>
      <c r="F304" s="182" t="s">
        <v>2219</v>
      </c>
      <c r="G304" s="182" t="s">
        <v>13177</v>
      </c>
      <c r="H304" s="183">
        <v>0</v>
      </c>
      <c r="I304" s="184" t="s">
        <v>2220</v>
      </c>
      <c r="J304" s="184" t="s">
        <v>1640</v>
      </c>
      <c r="K304" s="224"/>
      <c r="L304" s="224"/>
      <c r="M304" s="224"/>
      <c r="N304" s="224"/>
      <c r="O304" s="224"/>
      <c r="P304" s="185"/>
      <c r="Q304" s="225"/>
      <c r="R304" s="182" t="str">
        <f ca="1">IF(ISERROR($V304),"",OFFSET('Smelter Look-up'!$C$4,$V304-4,0)&amp;"")</f>
        <v>ACL Metais Eireli</v>
      </c>
      <c r="S304" s="181" t="str">
        <f t="shared" ca="1" si="41"/>
        <v>BR</v>
      </c>
      <c r="T304" s="181" t="str">
        <f ca="1">IF(B304="","",IF(ISERROR(MATCH($J304,SorP!$B$1:$B$6226,0)),"",INDIRECT("'SorP'!$A$"&amp;MATCH($S304&amp;$J304,SorP!C:C,0))))</f>
        <v>BR-SP</v>
      </c>
      <c r="U304" s="201"/>
      <c r="V304" s="226">
        <f>IF(C304="",NA(),IF(OR(C304="Smelter not listed",C304="Smelter not yet identified"),MATCH($B304&amp;$D304,'Smelter Look-up'!$J:$J,0),MATCH($B304&amp;$C304,'Smelter Look-up'!$J:$J,0)))</f>
        <v>555</v>
      </c>
      <c r="X304" s="227">
        <f t="shared" si="42"/>
        <v>0</v>
      </c>
      <c r="AB304" s="228" t="str">
        <f t="shared" si="43"/>
        <v>TungstenACL Metais Eireli</v>
      </c>
    </row>
    <row r="305" spans="1:28" s="227" customFormat="1" ht="140.25">
      <c r="A305" s="181" t="s">
        <v>13776</v>
      </c>
      <c r="B305" s="182" t="s">
        <v>1101</v>
      </c>
      <c r="C305" s="186" t="s">
        <v>13762</v>
      </c>
      <c r="D305" s="230"/>
      <c r="E305" s="182" t="s">
        <v>1065</v>
      </c>
      <c r="F305" s="182" t="s">
        <v>13776</v>
      </c>
      <c r="G305" s="182" t="s">
        <v>13177</v>
      </c>
      <c r="H305" s="183">
        <v>0</v>
      </c>
      <c r="I305" s="184" t="s">
        <v>2462</v>
      </c>
      <c r="J305" s="184" t="s">
        <v>1640</v>
      </c>
      <c r="K305" s="224"/>
      <c r="L305" s="224"/>
      <c r="M305" s="224"/>
      <c r="N305" s="224"/>
      <c r="O305" s="224"/>
      <c r="P305" s="185"/>
      <c r="Q305" s="225"/>
      <c r="R305" s="182" t="str">
        <f ca="1">IF(ISERROR($V305),"",OFFSET('Smelter Look-up'!$C$4,$V305-4,0)&amp;"")</f>
        <v>Albasteel Industria e Comercio de Ligas Para Fundicao Ltd.</v>
      </c>
      <c r="S305" s="181" t="str">
        <f t="shared" ca="1" si="41"/>
        <v>BR</v>
      </c>
      <c r="T305" s="181" t="str">
        <f ca="1">IF(B305="","",IF(ISERROR(MATCH($J305,SorP!$B$1:$B$6226,0)),"",INDIRECT("'SorP'!$A$"&amp;MATCH($S305&amp;$J305,SorP!C:C,0))))</f>
        <v>BR-SP</v>
      </c>
      <c r="U305" s="201"/>
      <c r="V305" s="226">
        <f>IF(C305="",NA(),IF(OR(C305="Smelter not listed",C305="Smelter not yet identified"),MATCH($B305&amp;$D305,'Smelter Look-up'!$J:$J,0),MATCH($B305&amp;$C305,'Smelter Look-up'!$J:$J,0)))</f>
        <v>556</v>
      </c>
      <c r="X305" s="227">
        <f t="shared" si="42"/>
        <v>0</v>
      </c>
      <c r="AB305" s="228" t="str">
        <f t="shared" si="43"/>
        <v>TungstenAlbasteel Industria e Comercio de Ligas Para Fundicao Ltd.</v>
      </c>
    </row>
    <row r="306" spans="1:28" s="227" customFormat="1" ht="38.25">
      <c r="A306" s="181" t="s">
        <v>14969</v>
      </c>
      <c r="B306" s="182" t="s">
        <v>1101</v>
      </c>
      <c r="C306" s="186" t="s">
        <v>14968</v>
      </c>
      <c r="D306" s="230"/>
      <c r="E306" s="182" t="s">
        <v>854</v>
      </c>
      <c r="F306" s="182" t="s">
        <v>14969</v>
      </c>
      <c r="G306" s="182" t="s">
        <v>13177</v>
      </c>
      <c r="H306" s="183">
        <v>0</v>
      </c>
      <c r="I306" s="184" t="s">
        <v>14990</v>
      </c>
      <c r="J306" s="184" t="s">
        <v>9839</v>
      </c>
      <c r="K306" s="224"/>
      <c r="L306" s="224"/>
      <c r="M306" s="224"/>
      <c r="N306" s="224"/>
      <c r="O306" s="224"/>
      <c r="P306" s="185"/>
      <c r="Q306" s="225"/>
      <c r="R306" s="182" t="str">
        <f ca="1">IF(ISERROR($V306),"",OFFSET('Smelter Look-up'!$C$4,$V306-4,0)&amp;"")</f>
        <v>Artek LLC</v>
      </c>
      <c r="S306" s="181" t="str">
        <f t="shared" ca="1" si="41"/>
        <v>RU</v>
      </c>
      <c r="T306" s="181" t="str">
        <f ca="1">IF(B306="","",IF(ISERROR(MATCH($J306,SorP!$B$1:$B$6226,0)),"",INDIRECT("'SorP'!$A$"&amp;MATCH($S306&amp;$J306,SorP!C:C,0))))</f>
        <v>RU-MOW</v>
      </c>
      <c r="U306" s="201"/>
      <c r="V306" s="226">
        <f>IF(C306="",NA(),IF(OR(C306="Smelter not listed",C306="Smelter not yet identified"),MATCH($B306&amp;$D306,'Smelter Look-up'!$J:$J,0),MATCH($B306&amp;$C306,'Smelter Look-up'!$J:$J,0)))</f>
        <v>560</v>
      </c>
      <c r="X306" s="227">
        <f t="shared" si="42"/>
        <v>0</v>
      </c>
      <c r="AB306" s="228" t="str">
        <f t="shared" si="43"/>
        <v>TungstenArtek LLC</v>
      </c>
    </row>
    <row r="307" spans="1:28" s="227" customFormat="1" ht="102">
      <c r="A307" s="181" t="s">
        <v>13777</v>
      </c>
      <c r="B307" s="182" t="s">
        <v>1101</v>
      </c>
      <c r="C307" s="186" t="s">
        <v>13763</v>
      </c>
      <c r="D307" s="230"/>
      <c r="E307" s="182" t="s">
        <v>863</v>
      </c>
      <c r="F307" s="182" t="s">
        <v>13777</v>
      </c>
      <c r="G307" s="182" t="s">
        <v>13177</v>
      </c>
      <c r="H307" s="183">
        <v>0</v>
      </c>
      <c r="I307" s="184" t="s">
        <v>13786</v>
      </c>
      <c r="J307" s="184" t="s">
        <v>1793</v>
      </c>
      <c r="K307" s="224"/>
      <c r="L307" s="224"/>
      <c r="M307" s="224"/>
      <c r="N307" s="224"/>
      <c r="O307" s="224"/>
      <c r="P307" s="185"/>
      <c r="Q307" s="225"/>
      <c r="R307" s="182" t="str">
        <f ca="1">IF(ISERROR($V307),"",OFFSET('Smelter Look-up'!$C$4,$V307-4,0)&amp;"")</f>
        <v>Asia Tungsten Products Vietnam Ltd.</v>
      </c>
      <c r="S307" s="181" t="str">
        <f t="shared" ca="1" si="41"/>
        <v>VN</v>
      </c>
      <c r="T307" s="181" t="str">
        <f ca="1">IF(B307="","",IF(ISERROR(MATCH($J307,SorP!$B$1:$B$6226,0)),"",INDIRECT("'SorP'!$A$"&amp;MATCH($S307&amp;$J307,SorP!C:C,0))))</f>
        <v>VN-HP</v>
      </c>
      <c r="U307" s="201"/>
      <c r="V307" s="226">
        <f>IF(C307="",NA(),IF(OR(C307="Smelter not listed",C307="Smelter not yet identified"),MATCH($B307&amp;$D307,'Smelter Look-up'!$J:$J,0),MATCH($B307&amp;$C307,'Smelter Look-up'!$J:$J,0)))</f>
        <v>561</v>
      </c>
      <c r="X307" s="227">
        <f t="shared" si="42"/>
        <v>0</v>
      </c>
      <c r="AB307" s="228" t="str">
        <f t="shared" si="43"/>
        <v>TungstenAsia Tungsten Products Vietnam Ltd.</v>
      </c>
    </row>
    <row r="308" spans="1:28" s="227" customFormat="1" ht="89.25">
      <c r="A308" s="181" t="s">
        <v>13724</v>
      </c>
      <c r="B308" s="182" t="s">
        <v>1101</v>
      </c>
      <c r="C308" s="186" t="s">
        <v>14970</v>
      </c>
      <c r="D308" s="230"/>
      <c r="E308" s="182" t="s">
        <v>1069</v>
      </c>
      <c r="F308" s="182" t="s">
        <v>13724</v>
      </c>
      <c r="G308" s="182" t="s">
        <v>13177</v>
      </c>
      <c r="H308" s="183">
        <v>0</v>
      </c>
      <c r="I308" s="184" t="s">
        <v>1581</v>
      </c>
      <c r="J308" s="184" t="s">
        <v>13533</v>
      </c>
      <c r="K308" s="224"/>
      <c r="L308" s="224"/>
      <c r="M308" s="224"/>
      <c r="N308" s="224"/>
      <c r="O308" s="224"/>
      <c r="P308" s="185"/>
      <c r="Q308" s="225"/>
      <c r="R308" s="182" t="str">
        <f ca="1">IF(ISERROR($V308),"",OFFSET('Smelter Look-up'!$C$4,$V308-4,0)&amp;"")</f>
        <v>China Molybdenum Tungsten Co., Ltd.</v>
      </c>
      <c r="S308" s="181" t="str">
        <f t="shared" ca="1" si="41"/>
        <v>CN</v>
      </c>
      <c r="T308" s="181" t="str">
        <f ca="1">IF(B308="","",IF(ISERROR(MATCH($J308,SorP!$B$1:$B$6226,0)),"",INDIRECT("'SorP'!$A$"&amp;MATCH($S308&amp;$J308,SorP!C:C,0))))</f>
        <v>CN-HA</v>
      </c>
      <c r="U308" s="201"/>
      <c r="V308" s="226">
        <f>IF(C308="",NA(),IF(OR(C308="Smelter not listed",C308="Smelter not yet identified"),MATCH($B308&amp;$D308,'Smelter Look-up'!$J:$J,0),MATCH($B308&amp;$C308,'Smelter Look-up'!$J:$J,0)))</f>
        <v>567</v>
      </c>
      <c r="X308" s="227">
        <f t="shared" si="42"/>
        <v>0</v>
      </c>
      <c r="AB308" s="228" t="str">
        <f t="shared" si="43"/>
        <v>TungstenChina Molybdenum Tungsten Co., Ltd.</v>
      </c>
    </row>
    <row r="309" spans="1:28" s="227" customFormat="1" ht="102">
      <c r="A309" s="181" t="s">
        <v>770</v>
      </c>
      <c r="B309" s="182" t="s">
        <v>1101</v>
      </c>
      <c r="C309" s="186" t="s">
        <v>1344</v>
      </c>
      <c r="D309" s="230"/>
      <c r="E309" s="182" t="s">
        <v>1069</v>
      </c>
      <c r="F309" s="182" t="s">
        <v>770</v>
      </c>
      <c r="G309" s="182" t="s">
        <v>13177</v>
      </c>
      <c r="H309" s="183">
        <v>0</v>
      </c>
      <c r="I309" s="184" t="s">
        <v>1732</v>
      </c>
      <c r="J309" s="184" t="s">
        <v>13531</v>
      </c>
      <c r="K309" s="224"/>
      <c r="L309" s="224"/>
      <c r="M309" s="224"/>
      <c r="N309" s="224"/>
      <c r="O309" s="224"/>
      <c r="P309" s="185"/>
      <c r="Q309" s="225"/>
      <c r="R309" s="182" t="str">
        <f ca="1">IF(ISERROR($V309),"",OFFSET('Smelter Look-up'!$C$4,$V309-4,0)&amp;"")</f>
        <v>Chongyi Zhangyuan Tungsten Co., Ltd.</v>
      </c>
      <c r="S309" s="181" t="str">
        <f t="shared" ca="1" si="41"/>
        <v>CN</v>
      </c>
      <c r="T309" s="181" t="str">
        <f ca="1">IF(B309="","",IF(ISERROR(MATCH($J309,SorP!$B$1:$B$6226,0)),"",INDIRECT("'SorP'!$A$"&amp;MATCH($S309&amp;$J309,SorP!C:C,0))))</f>
        <v>CN-JX</v>
      </c>
      <c r="U309" s="201"/>
      <c r="V309" s="226">
        <f>IF(C309="",NA(),IF(OR(C309="Smelter not listed",C309="Smelter not yet identified"),MATCH($B309&amp;$D309,'Smelter Look-up'!$J:$J,0),MATCH($B309&amp;$C309,'Smelter Look-up'!$J:$J,0)))</f>
        <v>569</v>
      </c>
      <c r="X309" s="227">
        <f t="shared" si="42"/>
        <v>0</v>
      </c>
      <c r="AB309" s="228" t="str">
        <f t="shared" si="43"/>
        <v>TungstenChongyi Zhangyuan Tungsten Co., Ltd.</v>
      </c>
    </row>
    <row r="310" spans="1:28" s="227" customFormat="1" ht="76.5">
      <c r="A310" s="181" t="s">
        <v>13725</v>
      </c>
      <c r="B310" s="182" t="s">
        <v>1101</v>
      </c>
      <c r="C310" s="186" t="s">
        <v>2098</v>
      </c>
      <c r="D310" s="230"/>
      <c r="E310" s="182" t="s">
        <v>1069</v>
      </c>
      <c r="F310" s="182" t="s">
        <v>13725</v>
      </c>
      <c r="G310" s="182" t="s">
        <v>13177</v>
      </c>
      <c r="H310" s="183">
        <v>0</v>
      </c>
      <c r="I310" s="184" t="s">
        <v>1718</v>
      </c>
      <c r="J310" s="184" t="s">
        <v>13515</v>
      </c>
      <c r="K310" s="224"/>
      <c r="L310" s="224"/>
      <c r="M310" s="224"/>
      <c r="N310" s="224"/>
      <c r="O310" s="224"/>
      <c r="P310" s="185"/>
      <c r="Q310" s="225"/>
      <c r="R310" s="182" t="str">
        <f ca="1">IF(ISERROR($V310),"",OFFSET('Smelter Look-up'!$C$4,$V310-4,0)&amp;"")</f>
        <v>CNMC (Guangxi) PGMA Co., Ltd.</v>
      </c>
      <c r="S310" s="181" t="str">
        <f t="shared" ca="1" si="41"/>
        <v>CN</v>
      </c>
      <c r="T310" s="181" t="str">
        <f ca="1">IF(B310="","",IF(ISERROR(MATCH($J310,SorP!$B$1:$B$6226,0)),"",INDIRECT("'SorP'!$A$"&amp;MATCH($S310&amp;$J310,SorP!C:C,0))))</f>
        <v>CN-GX</v>
      </c>
      <c r="U310" s="201"/>
      <c r="V310" s="226">
        <f>IF(C310="",NA(),IF(OR(C310="Smelter not listed",C310="Smelter not yet identified"),MATCH($B310&amp;$D310,'Smelter Look-up'!$J:$J,0),MATCH($B310&amp;$C310,'Smelter Look-up'!$J:$J,0)))</f>
        <v>570</v>
      </c>
      <c r="X310" s="227">
        <f t="shared" si="42"/>
        <v>0</v>
      </c>
      <c r="AB310" s="228" t="str">
        <f t="shared" si="43"/>
        <v>TungstenCNMC (Guangxi) PGMA Co., Ltd.</v>
      </c>
    </row>
    <row r="311" spans="1:28" s="227" customFormat="1" ht="51">
      <c r="A311" s="181" t="s">
        <v>13778</v>
      </c>
      <c r="B311" s="182" t="s">
        <v>1101</v>
      </c>
      <c r="C311" s="186" t="s">
        <v>13764</v>
      </c>
      <c r="D311" s="230"/>
      <c r="E311" s="182" t="s">
        <v>1065</v>
      </c>
      <c r="F311" s="182" t="s">
        <v>13778</v>
      </c>
      <c r="G311" s="182" t="s">
        <v>13177</v>
      </c>
      <c r="H311" s="183">
        <v>0</v>
      </c>
      <c r="I311" s="184" t="s">
        <v>13787</v>
      </c>
      <c r="J311" s="184" t="s">
        <v>3412</v>
      </c>
      <c r="K311" s="224"/>
      <c r="L311" s="224"/>
      <c r="M311" s="224"/>
      <c r="N311" s="224"/>
      <c r="O311" s="224"/>
      <c r="P311" s="185"/>
      <c r="Q311" s="225"/>
      <c r="R311" s="182" t="str">
        <f ca="1">IF(ISERROR($V311),"",OFFSET('Smelter Look-up'!$C$4,$V311-4,0)&amp;"")</f>
        <v>Cronimet Brasil Ltda</v>
      </c>
      <c r="S311" s="181" t="str">
        <f t="shared" ca="1" si="41"/>
        <v>BR</v>
      </c>
      <c r="T311" s="181" t="str">
        <f ca="1">IF(B311="","",IF(ISERROR(MATCH($J311,SorP!$B$1:$B$6226,0)),"",INDIRECT("'SorP'!$A$"&amp;MATCH($S311&amp;$J311,SorP!C:C,0))))</f>
        <v>BR-SC</v>
      </c>
      <c r="U311" s="201"/>
      <c r="V311" s="226">
        <f>IF(C311="",NA(),IF(OR(C311="Smelter not listed",C311="Smelter not yet identified"),MATCH($B311&amp;$D311,'Smelter Look-up'!$J:$J,0),MATCH($B311&amp;$C311,'Smelter Look-up'!$J:$J,0)))</f>
        <v>571</v>
      </c>
      <c r="X311" s="227">
        <f t="shared" si="42"/>
        <v>0</v>
      </c>
      <c r="AB311" s="228" t="str">
        <f t="shared" si="43"/>
        <v>TungstenCronimet Brasil Ltda</v>
      </c>
    </row>
    <row r="312" spans="1:28" s="227" customFormat="1" ht="89.25">
      <c r="A312" s="181" t="s">
        <v>15356</v>
      </c>
      <c r="B312" s="182" t="s">
        <v>1101</v>
      </c>
      <c r="C312" s="186" t="s">
        <v>15355</v>
      </c>
      <c r="D312" s="230"/>
      <c r="E312" s="182" t="s">
        <v>1080</v>
      </c>
      <c r="F312" s="182" t="s">
        <v>15356</v>
      </c>
      <c r="G312" s="182" t="s">
        <v>13177</v>
      </c>
      <c r="H312" s="183">
        <v>0</v>
      </c>
      <c r="I312" s="184" t="s">
        <v>15365</v>
      </c>
      <c r="J312" s="184" t="s">
        <v>12819</v>
      </c>
      <c r="K312" s="224"/>
      <c r="L312" s="224"/>
      <c r="M312" s="224"/>
      <c r="N312" s="224"/>
      <c r="O312" s="224"/>
      <c r="P312" s="185"/>
      <c r="Q312" s="225"/>
      <c r="R312" s="182" t="str">
        <f ca="1">IF(ISERROR($V312),"",OFFSET('Smelter Look-up'!$C$4,$V312-4,0)&amp;"")</f>
        <v>DONGKUK INDUSTRIES CO., LTD.</v>
      </c>
      <c r="S312" s="181" t="str">
        <f t="shared" ca="1" si="41"/>
        <v>KR</v>
      </c>
      <c r="T312" s="181" t="str">
        <f ca="1">IF(B312="","",IF(ISERROR(MATCH($J312,SorP!$B$1:$B$6226,0)),"",INDIRECT("'SorP'!$A$"&amp;MATCH($S312&amp;$J312,SorP!C:C,0))))</f>
        <v>KR-47</v>
      </c>
      <c r="U312" s="201"/>
      <c r="V312" s="226">
        <f>IF(C312="",NA(),IF(OR(C312="Smelter not listed",C312="Smelter not yet identified"),MATCH($B312&amp;$D312,'Smelter Look-up'!$J:$J,0),MATCH($B312&amp;$C312,'Smelter Look-up'!$J:$J,0)))</f>
        <v>572</v>
      </c>
      <c r="X312" s="227">
        <f t="shared" si="42"/>
        <v>0</v>
      </c>
      <c r="AB312" s="228" t="str">
        <f t="shared" si="43"/>
        <v>TungstenDONGKUK INDUSTRIES CO., LTD.</v>
      </c>
    </row>
    <row r="313" spans="1:28" s="227" customFormat="1" ht="76.5">
      <c r="A313" s="181" t="s">
        <v>14972</v>
      </c>
      <c r="B313" s="182" t="s">
        <v>1101</v>
      </c>
      <c r="C313" s="186" t="s">
        <v>15357</v>
      </c>
      <c r="D313" s="230"/>
      <c r="E313" s="182" t="s">
        <v>1069</v>
      </c>
      <c r="F313" s="182" t="s">
        <v>14972</v>
      </c>
      <c r="G313" s="182" t="s">
        <v>13177</v>
      </c>
      <c r="H313" s="183">
        <v>0</v>
      </c>
      <c r="I313" s="184" t="s">
        <v>13743</v>
      </c>
      <c r="J313" s="184" t="s">
        <v>13530</v>
      </c>
      <c r="K313" s="224"/>
      <c r="L313" s="224"/>
      <c r="M313" s="224"/>
      <c r="N313" s="224"/>
      <c r="O313" s="224"/>
      <c r="P313" s="185"/>
      <c r="Q313" s="225"/>
      <c r="R313" s="182" t="str">
        <f ca="1">IF(ISERROR($V313),"",OFFSET('Smelter Look-up'!$C$4,$V313-4,0)&amp;"")</f>
        <v>Fujian Xinlu Tungsten Co., Ltd.</v>
      </c>
      <c r="S313" s="181" t="str">
        <f t="shared" ca="1" si="41"/>
        <v>CN</v>
      </c>
      <c r="T313" s="181" t="str">
        <f ca="1">IF(B313="","",IF(ISERROR(MATCH($J313,SorP!$B$1:$B$6226,0)),"",INDIRECT("'SorP'!$A$"&amp;MATCH($S313&amp;$J313,SorP!C:C,0))))</f>
        <v>CN-FJ</v>
      </c>
      <c r="U313" s="201"/>
      <c r="V313" s="226">
        <f>IF(C313="",NA(),IF(OR(C313="Smelter not listed",C313="Smelter not yet identified"),MATCH($B313&amp;$D313,'Smelter Look-up'!$J:$J,0),MATCH($B313&amp;$C313,'Smelter Look-up'!$J:$J,0)))</f>
        <v>574</v>
      </c>
      <c r="X313" s="227">
        <f t="shared" si="42"/>
        <v>0</v>
      </c>
      <c r="AB313" s="228" t="str">
        <f t="shared" si="43"/>
        <v>TungstenFujian Xinlu Tungsten Co., Ltd.</v>
      </c>
    </row>
    <row r="314" spans="1:28" s="227" customFormat="1" ht="102">
      <c r="A314" s="181" t="s">
        <v>132</v>
      </c>
      <c r="B314" s="182" t="s">
        <v>1101</v>
      </c>
      <c r="C314" s="186" t="s">
        <v>142</v>
      </c>
      <c r="D314" s="230"/>
      <c r="E314" s="182" t="s">
        <v>1069</v>
      </c>
      <c r="F314" s="182" t="s">
        <v>132</v>
      </c>
      <c r="G314" s="182" t="s">
        <v>13177</v>
      </c>
      <c r="H314" s="183">
        <v>0</v>
      </c>
      <c r="I314" s="184" t="s">
        <v>1732</v>
      </c>
      <c r="J314" s="184" t="s">
        <v>13531</v>
      </c>
      <c r="K314" s="224"/>
      <c r="L314" s="224"/>
      <c r="M314" s="224"/>
      <c r="N314" s="224"/>
      <c r="O314" s="224"/>
      <c r="P314" s="185"/>
      <c r="Q314" s="225"/>
      <c r="R314" s="182" t="str">
        <f ca="1">IF(ISERROR($V314),"",OFFSET('Smelter Look-up'!$C$4,$V314-4,0)&amp;"")</f>
        <v>Ganzhou Jiangwu Ferrotungsten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575</v>
      </c>
      <c r="X314" s="227">
        <f t="shared" si="42"/>
        <v>0</v>
      </c>
      <c r="AB314" s="228" t="str">
        <f t="shared" si="43"/>
        <v>TungstenGanzhou Jiangwu Ferrotungsten Co., Ltd.</v>
      </c>
    </row>
    <row r="315" spans="1:28" s="227" customFormat="1" ht="89.25">
      <c r="A315" s="181" t="s">
        <v>380</v>
      </c>
      <c r="B315" s="182" t="s">
        <v>1101</v>
      </c>
      <c r="C315" s="186" t="s">
        <v>379</v>
      </c>
      <c r="D315" s="230"/>
      <c r="E315" s="182" t="s">
        <v>1069</v>
      </c>
      <c r="F315" s="182" t="s">
        <v>380</v>
      </c>
      <c r="G315" s="182" t="s">
        <v>13177</v>
      </c>
      <c r="H315" s="183">
        <v>0</v>
      </c>
      <c r="I315" s="184" t="s">
        <v>1732</v>
      </c>
      <c r="J315" s="184" t="s">
        <v>13531</v>
      </c>
      <c r="K315" s="224"/>
      <c r="L315" s="224"/>
      <c r="M315" s="224"/>
      <c r="N315" s="224"/>
      <c r="O315" s="224"/>
      <c r="P315" s="185"/>
      <c r="Q315" s="225"/>
      <c r="R315" s="182" t="str">
        <f ca="1">IF(ISERROR($V315),"",OFFSET('Smelter Look-up'!$C$4,$V315-4,0)&amp;"")</f>
        <v>Ganzhou Seadragon W &amp; Mo Co., Ltd.</v>
      </c>
      <c r="S315" s="181" t="str">
        <f t="shared" ca="1" si="41"/>
        <v>CN</v>
      </c>
      <c r="T315" s="181" t="str">
        <f ca="1">IF(B315="","",IF(ISERROR(MATCH($J315,SorP!$B$1:$B$6226,0)),"",INDIRECT("'SorP'!$A$"&amp;MATCH($S315&amp;$J315,SorP!C:C,0))))</f>
        <v>CN-JX</v>
      </c>
      <c r="U315" s="201"/>
      <c r="V315" s="226">
        <f>IF(C315="",NA(),IF(OR(C315="Smelter not listed",C315="Smelter not yet identified"),MATCH($B315&amp;$D315,'Smelter Look-up'!$J:$J,0),MATCH($B315&amp;$C315,'Smelter Look-up'!$J:$J,0)))</f>
        <v>576</v>
      </c>
      <c r="X315" s="227">
        <f t="shared" si="42"/>
        <v>0</v>
      </c>
      <c r="AB315" s="228" t="str">
        <f t="shared" si="43"/>
        <v>TungstenGanzhou Seadragon W &amp; Mo Co., Ltd.</v>
      </c>
    </row>
    <row r="316" spans="1:28" s="227" customFormat="1" ht="76.5">
      <c r="A316" s="181" t="s">
        <v>771</v>
      </c>
      <c r="B316" s="182" t="s">
        <v>1101</v>
      </c>
      <c r="C316" s="186" t="s">
        <v>15647</v>
      </c>
      <c r="D316" s="230"/>
      <c r="E316" s="182" t="s">
        <v>2384</v>
      </c>
      <c r="F316" s="182" t="s">
        <v>771</v>
      </c>
      <c r="G316" s="182" t="s">
        <v>13177</v>
      </c>
      <c r="H316" s="183">
        <v>0</v>
      </c>
      <c r="I316" s="184" t="s">
        <v>1783</v>
      </c>
      <c r="J316" s="184" t="s">
        <v>1699</v>
      </c>
      <c r="K316" s="224"/>
      <c r="L316" s="224"/>
      <c r="M316" s="224"/>
      <c r="N316" s="224"/>
      <c r="O316" s="224"/>
      <c r="P316" s="185"/>
      <c r="Q316" s="225"/>
      <c r="R316" s="182" t="str">
        <f ca="1">IF(ISERROR($V316),"",OFFSET('Smelter Look-up'!$C$4,$V316-4,0)&amp;"")</f>
        <v>Global Tungsten &amp; Powders LLC</v>
      </c>
      <c r="S316" s="181" t="str">
        <f t="shared" ca="1" si="41"/>
        <v>US</v>
      </c>
      <c r="T316" s="181" t="str">
        <f ca="1">IF(B316="","",IF(ISERROR(MATCH($J316,SorP!$B$1:$B$6226,0)),"",INDIRECT("'SorP'!$A$"&amp;MATCH($S316&amp;$J316,SorP!C:C,0))))</f>
        <v>US-PA</v>
      </c>
      <c r="U316" s="201"/>
      <c r="V316" s="226">
        <f>IF(C316="",NA(),IF(OR(C316="Smelter not listed",C316="Smelter not yet identified"),MATCH($B316&amp;$D316,'Smelter Look-up'!$J:$J,0),MATCH($B316&amp;$C316,'Smelter Look-up'!$J:$J,0)))</f>
        <v>578</v>
      </c>
      <c r="X316" s="227">
        <f t="shared" si="42"/>
        <v>0</v>
      </c>
      <c r="AB316" s="228" t="str">
        <f t="shared" si="43"/>
        <v>TungstenGlobal Tungsten &amp; Powders LLC</v>
      </c>
    </row>
    <row r="317" spans="1:28" s="227" customFormat="1" ht="89.25">
      <c r="A317" s="181" t="s">
        <v>769</v>
      </c>
      <c r="B317" s="182" t="s">
        <v>1101</v>
      </c>
      <c r="C317" s="186" t="s">
        <v>1345</v>
      </c>
      <c r="D317" s="230"/>
      <c r="E317" s="182" t="s">
        <v>1069</v>
      </c>
      <c r="F317" s="182" t="s">
        <v>769</v>
      </c>
      <c r="G317" s="182" t="s">
        <v>13177</v>
      </c>
      <c r="H317" s="183">
        <v>0</v>
      </c>
      <c r="I317" s="184" t="s">
        <v>1781</v>
      </c>
      <c r="J317" s="184" t="s">
        <v>13536</v>
      </c>
      <c r="K317" s="224"/>
      <c r="L317" s="224"/>
      <c r="M317" s="224"/>
      <c r="N317" s="224"/>
      <c r="O317" s="224"/>
      <c r="P317" s="185"/>
      <c r="Q317" s="225"/>
      <c r="R317" s="182" t="str">
        <f ca="1">IF(ISERROR($V317),"",OFFSET('Smelter Look-up'!$C$4,$V317-4,0)&amp;"")</f>
        <v>Guangdong Xianglu Tungsten Co., Ltd.</v>
      </c>
      <c r="S317" s="181" t="str">
        <f t="shared" ca="1" si="41"/>
        <v>CN</v>
      </c>
      <c r="T317" s="181" t="str">
        <f ca="1">IF(B317="","",IF(ISERROR(MATCH($J317,SorP!$B$1:$B$6226,0)),"",INDIRECT("'SorP'!$A$"&amp;MATCH($S317&amp;$J317,SorP!C:C,0))))</f>
        <v>CN-GD</v>
      </c>
      <c r="U317" s="201"/>
      <c r="V317" s="226">
        <f>IF(C317="",NA(),IF(OR(C317="Smelter not listed",C317="Smelter not yet identified"),MATCH($B317&amp;$D317,'Smelter Look-up'!$J:$J,0),MATCH($B317&amp;$C317,'Smelter Look-up'!$J:$J,0)))</f>
        <v>580</v>
      </c>
      <c r="X317" s="227">
        <f t="shared" si="42"/>
        <v>0</v>
      </c>
      <c r="AB317" s="228" t="str">
        <f t="shared" si="43"/>
        <v>TungstenGuangdong Xianglu Tungsten Co., Ltd.</v>
      </c>
    </row>
    <row r="318" spans="1:28" s="227" customFormat="1" ht="63.75">
      <c r="A318" s="181" t="s">
        <v>1390</v>
      </c>
      <c r="B318" s="182" t="s">
        <v>1101</v>
      </c>
      <c r="C318" s="186" t="s">
        <v>2487</v>
      </c>
      <c r="D318" s="230"/>
      <c r="E318" s="182" t="s">
        <v>1070</v>
      </c>
      <c r="F318" s="182" t="s">
        <v>1390</v>
      </c>
      <c r="G318" s="182" t="s">
        <v>13177</v>
      </c>
      <c r="H318" s="183">
        <v>0</v>
      </c>
      <c r="I318" s="184" t="s">
        <v>1709</v>
      </c>
      <c r="J318" s="184" t="s">
        <v>4197</v>
      </c>
      <c r="K318" s="224"/>
      <c r="L318" s="224"/>
      <c r="M318" s="224"/>
      <c r="N318" s="224"/>
      <c r="O318" s="224"/>
      <c r="P318" s="185"/>
      <c r="Q318" s="225"/>
      <c r="R318" s="182" t="str">
        <f ca="1">IF(ISERROR($V318),"",OFFSET('Smelter Look-up'!$C$4,$V318-4,0)&amp;"")</f>
        <v>H.C. Starck Tungsten GmbH</v>
      </c>
      <c r="S318" s="181" t="str">
        <f t="shared" ca="1" si="41"/>
        <v>DE</v>
      </c>
      <c r="T318" s="181" t="str">
        <f ca="1">IF(B318="","",IF(ISERROR(MATCH($J318,SorP!$B$1:$B$6226,0)),"",INDIRECT("'SorP'!$A$"&amp;MATCH($S318&amp;$J318,SorP!C:C,0))))</f>
        <v>DE-NI</v>
      </c>
      <c r="U318" s="201"/>
      <c r="V318" s="226">
        <f>IF(C318="",NA(),IF(OR(C318="Smelter not listed",C318="Smelter not yet identified"),MATCH($B318&amp;$D318,'Smelter Look-up'!$J:$J,0),MATCH($B318&amp;$C318,'Smelter Look-up'!$J:$J,0)))</f>
        <v>582</v>
      </c>
      <c r="X318" s="227">
        <f t="shared" si="42"/>
        <v>0</v>
      </c>
      <c r="AB318" s="228" t="str">
        <f t="shared" si="43"/>
        <v>TungstenH.C. Starck Tungsten GmbH</v>
      </c>
    </row>
    <row r="319" spans="1:28" s="227" customFormat="1" ht="63.75">
      <c r="A319" s="181" t="s">
        <v>15314</v>
      </c>
      <c r="B319" s="182" t="s">
        <v>1101</v>
      </c>
      <c r="C319" s="186" t="s">
        <v>15313</v>
      </c>
      <c r="D319" s="230"/>
      <c r="E319" s="182" t="s">
        <v>1080</v>
      </c>
      <c r="F319" s="182" t="s">
        <v>15314</v>
      </c>
      <c r="G319" s="182" t="s">
        <v>13177</v>
      </c>
      <c r="H319" s="183">
        <v>0</v>
      </c>
      <c r="I319" s="184" t="s">
        <v>15315</v>
      </c>
      <c r="J319" s="184" t="s">
        <v>12816</v>
      </c>
      <c r="K319" s="224"/>
      <c r="L319" s="224"/>
      <c r="M319" s="224"/>
      <c r="N319" s="224"/>
      <c r="O319" s="224"/>
      <c r="P319" s="185"/>
      <c r="Q319" s="225"/>
      <c r="R319" s="182" t="str">
        <f ca="1">IF(ISERROR($V319),"",OFFSET('Smelter Look-up'!$C$4,$V319-4,0)&amp;"")</f>
        <v>HANNAE FOR T Co., Ltd.</v>
      </c>
      <c r="S319" s="181" t="str">
        <f t="shared" ca="1" si="41"/>
        <v>KR</v>
      </c>
      <c r="T319" s="181" t="str">
        <f ca="1">IF(B319="","",IF(ISERROR(MATCH($J319,SorP!$B$1:$B$6226,0)),"",INDIRECT("'SorP'!$A$"&amp;MATCH($S319&amp;$J319,SorP!C:C,0))))</f>
        <v>KR-44</v>
      </c>
      <c r="U319" s="201"/>
      <c r="V319" s="226">
        <f>IF(C319="",NA(),IF(OR(C319="Smelter not listed",C319="Smelter not yet identified"),MATCH($B319&amp;$D319,'Smelter Look-up'!$J:$J,0),MATCH($B319&amp;$C319,'Smelter Look-up'!$J:$J,0)))</f>
        <v>584</v>
      </c>
      <c r="X319" s="227">
        <f t="shared" si="42"/>
        <v>0</v>
      </c>
      <c r="AB319" s="228" t="str">
        <f t="shared" si="43"/>
        <v>TungstenHANNAE FOR T Co., Ltd.</v>
      </c>
    </row>
    <row r="320" spans="1:28" s="227" customFormat="1" ht="76.5">
      <c r="A320" s="181" t="s">
        <v>13779</v>
      </c>
      <c r="B320" s="182" t="s">
        <v>1101</v>
      </c>
      <c r="C320" s="186" t="s">
        <v>15358</v>
      </c>
      <c r="D320" s="230"/>
      <c r="E320" s="182" t="s">
        <v>1069</v>
      </c>
      <c r="F320" s="182" t="s">
        <v>13779</v>
      </c>
      <c r="G320" s="182" t="s">
        <v>13177</v>
      </c>
      <c r="H320" s="183">
        <v>0</v>
      </c>
      <c r="I320" s="184" t="s">
        <v>14983</v>
      </c>
      <c r="J320" s="184" t="s">
        <v>13536</v>
      </c>
      <c r="K320" s="224"/>
      <c r="L320" s="224"/>
      <c r="M320" s="224"/>
      <c r="N320" s="224"/>
      <c r="O320" s="224"/>
      <c r="P320" s="185"/>
      <c r="Q320" s="225"/>
      <c r="R320" s="182" t="str">
        <f ca="1">IF(ISERROR($V320),"",OFFSET('Smelter Look-up'!$C$4,$V320-4,0)&amp;"")</f>
        <v>Hubei Green Tungsten Co., Ltd.</v>
      </c>
      <c r="S320" s="181" t="str">
        <f t="shared" ca="1" si="41"/>
        <v>CN</v>
      </c>
      <c r="T320" s="181" t="str">
        <f ca="1">IF(B320="","",IF(ISERROR(MATCH($J320,SorP!$B$1:$B$6226,0)),"",INDIRECT("'SorP'!$A$"&amp;MATCH($S320&amp;$J320,SorP!C:C,0))))</f>
        <v>CN-GD</v>
      </c>
      <c r="U320" s="201"/>
      <c r="V320" s="226">
        <f>IF(C320="",NA(),IF(OR(C320="Smelter not listed",C320="Smelter not yet identified"),MATCH($B320&amp;$D320,'Smelter Look-up'!$J:$J,0),MATCH($B320&amp;$C320,'Smelter Look-up'!$J:$J,0)))</f>
        <v>585</v>
      </c>
      <c r="X320" s="227">
        <f t="shared" si="42"/>
        <v>0</v>
      </c>
      <c r="AB320" s="228" t="str">
        <f t="shared" si="43"/>
        <v>TungstenHubei Green Tungsten Co., Ltd.</v>
      </c>
    </row>
    <row r="321" spans="1:28" s="227" customFormat="1" ht="76.5">
      <c r="A321" s="181" t="s">
        <v>15897</v>
      </c>
      <c r="B321" s="182" t="s">
        <v>1101</v>
      </c>
      <c r="C321" s="186" t="s">
        <v>2166</v>
      </c>
      <c r="D321" s="230"/>
      <c r="E321" s="182" t="s">
        <v>1069</v>
      </c>
      <c r="F321" s="182" t="s">
        <v>15897</v>
      </c>
      <c r="G321" s="182" t="s">
        <v>13177</v>
      </c>
      <c r="H321" s="183">
        <v>0</v>
      </c>
      <c r="I321" s="184" t="s">
        <v>2089</v>
      </c>
      <c r="J321" s="184" t="s">
        <v>13535</v>
      </c>
      <c r="K321" s="224"/>
      <c r="L321" s="224"/>
      <c r="M321" s="224"/>
      <c r="N321" s="224"/>
      <c r="O321" s="224"/>
      <c r="P321" s="185"/>
      <c r="Q321" s="225"/>
      <c r="R321" s="182" t="str">
        <f ca="1">IF(ISERROR($V321),"",OFFSET('Smelter Look-up'!$C$4,$V321-4,0)&amp;"")</f>
        <v/>
      </c>
      <c r="S321" s="181" t="str">
        <f t="shared" ca="1" si="41"/>
        <v>CN</v>
      </c>
      <c r="T321" s="181" t="str">
        <f ca="1">IF(B321="","",IF(ISERROR(MATCH($J321,SorP!$B$1:$B$6226,0)),"",INDIRECT("'SorP'!$A$"&amp;MATCH($S321&amp;$J321,SorP!C:C,0))))</f>
        <v>CN-HN</v>
      </c>
      <c r="U321" s="201"/>
      <c r="V321" s="226" t="e">
        <f>IF(C321="",NA(),IF(OR(C321="Smelter not listed",C321="Smelter not yet identified"),MATCH($B321&amp;$D321,'Smelter Look-up'!$J:$J,0),MATCH($B321&amp;$C321,'Smelter Look-up'!$J:$J,0)))</f>
        <v>#N/A</v>
      </c>
      <c r="X321" s="227">
        <f t="shared" si="42"/>
        <v>0</v>
      </c>
      <c r="AB321" s="228" t="str">
        <f t="shared" si="43"/>
        <v>TungstenHunan Chenzhou Mining Co., Ltd.</v>
      </c>
    </row>
    <row r="322" spans="1:28" s="227" customFormat="1" ht="89.25">
      <c r="A322" s="181" t="s">
        <v>772</v>
      </c>
      <c r="B322" s="182" t="s">
        <v>1101</v>
      </c>
      <c r="C322" s="186" t="s">
        <v>15359</v>
      </c>
      <c r="D322" s="230"/>
      <c r="E322" s="182" t="s">
        <v>1069</v>
      </c>
      <c r="F322" s="182" t="s">
        <v>772</v>
      </c>
      <c r="G322" s="182" t="s">
        <v>13177</v>
      </c>
      <c r="H322" s="183">
        <v>0</v>
      </c>
      <c r="I322" s="184" t="s">
        <v>1702</v>
      </c>
      <c r="J322" s="184" t="s">
        <v>13535</v>
      </c>
      <c r="K322" s="224"/>
      <c r="L322" s="224"/>
      <c r="M322" s="224"/>
      <c r="N322" s="224"/>
      <c r="O322" s="224"/>
      <c r="P322" s="185"/>
      <c r="Q322" s="225"/>
      <c r="R322" s="182" t="str">
        <f ca="1">IF(ISERROR($V322),"",OFFSET('Smelter Look-up'!$C$4,$V322-4,0)&amp;"")</f>
        <v>Hunan Jintai New Material Co., Ltd.</v>
      </c>
      <c r="S322" s="181" t="str">
        <f t="shared" ref="S322" ca="1" si="44">IF(B322="","",IF(ISERROR(MATCH($E322,CL,0)),"Unknown",INDIRECT("'C'!$A$"&amp;MATCH($E322,CL,0)+1)))</f>
        <v>CN</v>
      </c>
      <c r="T322" s="181" t="str">
        <f ca="1">IF(B322="","",IF(ISERROR(MATCH($J322,SorP!$B$1:$B$6226,0)),"",INDIRECT("'SorP'!$A$"&amp;MATCH($S322&amp;$J322,SorP!C:C,0))))</f>
        <v>CN-HN</v>
      </c>
      <c r="U322" s="201"/>
      <c r="V322" s="226">
        <f>IF(C322="",NA(),IF(OR(C322="Smelter not listed",C322="Smelter not yet identified"),MATCH($B322&amp;$D322,'Smelter Look-up'!$J:$J,0),MATCH($B322&amp;$C322,'Smelter Look-up'!$J:$J,0)))</f>
        <v>588</v>
      </c>
      <c r="X322" s="227">
        <f t="shared" ref="X322" si="45">IF(AND(C322="Smelter not listed",OR(LEN(D322)=0,LEN(E322)=0)),1,0)</f>
        <v>0</v>
      </c>
      <c r="AB322" s="228" t="str">
        <f t="shared" ref="AB322" si="46">B322&amp;C322</f>
        <v>TungstenHunan Jintai New Material Co., Ltd.</v>
      </c>
    </row>
    <row r="323" spans="1:28" s="227" customFormat="1" ht="204">
      <c r="A323" s="181" t="s">
        <v>1370</v>
      </c>
      <c r="B323" s="182" t="s">
        <v>1101</v>
      </c>
      <c r="C323" s="186" t="s">
        <v>15354</v>
      </c>
      <c r="D323" s="230"/>
      <c r="E323" s="182" t="s">
        <v>1069</v>
      </c>
      <c r="F323" s="182" t="s">
        <v>1370</v>
      </c>
      <c r="G323" s="182" t="s">
        <v>13177</v>
      </c>
      <c r="H323" s="183">
        <v>0</v>
      </c>
      <c r="I323" s="184" t="s">
        <v>1733</v>
      </c>
      <c r="J323" s="184" t="s">
        <v>13535</v>
      </c>
      <c r="K323" s="224"/>
      <c r="L323" s="224"/>
      <c r="M323" s="224"/>
      <c r="N323" s="224"/>
      <c r="O323" s="224"/>
      <c r="P323" s="185"/>
      <c r="Q323" s="225"/>
      <c r="R323" s="182" t="str">
        <f ca="1">IF(ISERROR($V323),"",OFFSET('Smelter Look-up'!$C$4,$V323-4,0)&amp;"")</f>
        <v>Hunan Shizhuyuan Nonferrous Metals Co., Ltd. Chenzhou Tungsten Products Branch</v>
      </c>
      <c r="S323" s="181" t="str">
        <f t="shared" ref="S323:S354" ca="1" si="47">IF(B323="","",IF(ISERROR(MATCH($E323,CL,0)),"Unknown",INDIRECT("'C'!$A$"&amp;MATCH($E323,CL,0)+1)))</f>
        <v>CN</v>
      </c>
      <c r="T323" s="181" t="str">
        <f ca="1">IF(B323="","",IF(ISERROR(MATCH($J323,SorP!$B$1:$B$6226,0)),"",INDIRECT("'SorP'!$A$"&amp;MATCH($S323&amp;$J323,SorP!C:C,0))))</f>
        <v>CN-HN</v>
      </c>
      <c r="U323" s="201"/>
      <c r="V323" s="226">
        <f>IF(C323="",NA(),IF(OR(C323="Smelter not listed",C323="Smelter not yet identified"),MATCH($B323&amp;$D323,'Smelter Look-up'!$J:$J,0),MATCH($B323&amp;$C323,'Smelter Look-up'!$J:$J,0)))</f>
        <v>589</v>
      </c>
      <c r="X323" s="227">
        <f t="shared" ref="X323:X354" si="48">IF(AND(C323="Smelter not listed",OR(LEN(D323)=0,LEN(E323)=0)),1,0)</f>
        <v>0</v>
      </c>
      <c r="AB323" s="228" t="str">
        <f t="shared" ref="AB323:AB354" si="49">B323&amp;C323</f>
        <v>TungstenHunan Shizhuyuan Nonferrous Metals Co., Ltd. Chenzhou Tungsten Products Branch</v>
      </c>
    </row>
    <row r="324" spans="1:28" s="227" customFormat="1" ht="51">
      <c r="A324" s="181" t="s">
        <v>1799</v>
      </c>
      <c r="B324" s="182" t="s">
        <v>1101</v>
      </c>
      <c r="C324" s="186" t="s">
        <v>1798</v>
      </c>
      <c r="D324" s="230"/>
      <c r="E324" s="182" t="s">
        <v>854</v>
      </c>
      <c r="F324" s="182" t="s">
        <v>1799</v>
      </c>
      <c r="G324" s="182" t="s">
        <v>13177</v>
      </c>
      <c r="H324" s="183">
        <v>0</v>
      </c>
      <c r="I324" s="184" t="s">
        <v>1800</v>
      </c>
      <c r="J324" s="184" t="s">
        <v>9973</v>
      </c>
      <c r="K324" s="224"/>
      <c r="L324" s="224"/>
      <c r="M324" s="224"/>
      <c r="N324" s="224"/>
      <c r="O324" s="224"/>
      <c r="P324" s="185"/>
      <c r="Q324" s="225"/>
      <c r="R324" s="182" t="str">
        <f ca="1">IF(ISERROR($V324),"",OFFSET('Smelter Look-up'!$C$4,$V324-4,0)&amp;"")</f>
        <v>Hydrometallurg, JSC</v>
      </c>
      <c r="S324" s="181" t="str">
        <f t="shared" ca="1" si="47"/>
        <v>RU</v>
      </c>
      <c r="T324" s="181" t="str">
        <f ca="1">IF(B324="","",IF(ISERROR(MATCH($J324,SorP!$B$1:$B$6226,0)),"",INDIRECT("'SorP'!$A$"&amp;MATCH($S324&amp;$J324,SorP!C:C,0))))</f>
        <v>RU-KB</v>
      </c>
      <c r="U324" s="201"/>
      <c r="V324" s="226">
        <f>IF(C324="",NA(),IF(OR(C324="Smelter not listed",C324="Smelter not yet identified"),MATCH($B324&amp;$D324,'Smelter Look-up'!$J:$J,0),MATCH($B324&amp;$C324,'Smelter Look-up'!$J:$J,0)))</f>
        <v>590</v>
      </c>
      <c r="X324" s="227">
        <f t="shared" si="48"/>
        <v>0</v>
      </c>
      <c r="AB324" s="228" t="str">
        <f t="shared" si="49"/>
        <v>TungstenHydrometallurg, JSC</v>
      </c>
    </row>
    <row r="325" spans="1:28" s="227" customFormat="1" ht="76.5">
      <c r="A325" s="181" t="s">
        <v>773</v>
      </c>
      <c r="B325" s="182" t="s">
        <v>1101</v>
      </c>
      <c r="C325" s="186" t="s">
        <v>1347</v>
      </c>
      <c r="D325" s="230"/>
      <c r="E325" s="182" t="s">
        <v>1077</v>
      </c>
      <c r="F325" s="182" t="s">
        <v>773</v>
      </c>
      <c r="G325" s="182" t="s">
        <v>13177</v>
      </c>
      <c r="H325" s="183">
        <v>0</v>
      </c>
      <c r="I325" s="184" t="s">
        <v>2090</v>
      </c>
      <c r="J325" s="184" t="s">
        <v>1542</v>
      </c>
      <c r="K325" s="224"/>
      <c r="L325" s="224"/>
      <c r="M325" s="224"/>
      <c r="N325" s="224"/>
      <c r="O325" s="224"/>
      <c r="P325" s="185"/>
      <c r="Q325" s="225"/>
      <c r="R325" s="182" t="str">
        <f ca="1">IF(ISERROR($V325),"",OFFSET('Smelter Look-up'!$C$4,$V325-4,0)&amp;"")</f>
        <v>Japan New Metals Co., Ltd.</v>
      </c>
      <c r="S325" s="181" t="str">
        <f t="shared" ca="1" si="47"/>
        <v>JP</v>
      </c>
      <c r="T325" s="181" t="str">
        <f ca="1">IF(B325="","",IF(ISERROR(MATCH($J325,SorP!$B$1:$B$6226,0)),"",INDIRECT("'SorP'!$A$"&amp;MATCH($S325&amp;$J325,SorP!C:C,0))))</f>
        <v>JP-05</v>
      </c>
      <c r="U325" s="201"/>
      <c r="V325" s="226">
        <f>IF(C325="",NA(),IF(OR(C325="Smelter not listed",C325="Smelter not yet identified"),MATCH($B325&amp;$D325,'Smelter Look-up'!$J:$J,0),MATCH($B325&amp;$C325,'Smelter Look-up'!$J:$J,0)))</f>
        <v>591</v>
      </c>
      <c r="X325" s="227">
        <f t="shared" si="48"/>
        <v>0</v>
      </c>
      <c r="AB325" s="228" t="str">
        <f t="shared" si="49"/>
        <v>TungstenJapan New Metals Co., Ltd.</v>
      </c>
    </row>
    <row r="326" spans="1:28" s="227" customFormat="1" ht="114.75">
      <c r="A326" s="181" t="s">
        <v>1393</v>
      </c>
      <c r="B326" s="182" t="s">
        <v>1101</v>
      </c>
      <c r="C326" s="186" t="s">
        <v>1392</v>
      </c>
      <c r="D326" s="230"/>
      <c r="E326" s="182" t="s">
        <v>1069</v>
      </c>
      <c r="F326" s="182" t="s">
        <v>1393</v>
      </c>
      <c r="G326" s="182" t="s">
        <v>13177</v>
      </c>
      <c r="H326" s="183">
        <v>0</v>
      </c>
      <c r="I326" s="184" t="s">
        <v>1732</v>
      </c>
      <c r="J326" s="184" t="s">
        <v>13531</v>
      </c>
      <c r="K326" s="224"/>
      <c r="L326" s="224"/>
      <c r="M326" s="224"/>
      <c r="N326" s="224"/>
      <c r="O326" s="224"/>
      <c r="P326" s="185"/>
      <c r="Q326" s="225"/>
      <c r="R326" s="182" t="str">
        <f ca="1">IF(ISERROR($V326),"",OFFSET('Smelter Look-up'!$C$4,$V326-4,0)&amp;"")</f>
        <v>Jiangwu H.C. Starck Tungsten Products Co., Ltd.</v>
      </c>
      <c r="S326" s="181" t="str">
        <f t="shared" ca="1" si="47"/>
        <v>CN</v>
      </c>
      <c r="T326" s="181" t="str">
        <f ca="1">IF(B326="","",IF(ISERROR(MATCH($J326,SorP!$B$1:$B$6226,0)),"",INDIRECT("'SorP'!$A$"&amp;MATCH($S326&amp;$J326,SorP!C:C,0))))</f>
        <v>CN-JX</v>
      </c>
      <c r="U326" s="201"/>
      <c r="V326" s="226">
        <f>IF(C326="",NA(),IF(OR(C326="Smelter not listed",C326="Smelter not yet identified"),MATCH($B326&amp;$D326,'Smelter Look-up'!$J:$J,0),MATCH($B326&amp;$C326,'Smelter Look-up'!$J:$J,0)))</f>
        <v>592</v>
      </c>
      <c r="X326" s="227">
        <f t="shared" si="48"/>
        <v>0</v>
      </c>
      <c r="AB326" s="228" t="str">
        <f t="shared" si="49"/>
        <v>TungstenJiangwu H.C. Starck Tungsten Products Co., Ltd.</v>
      </c>
    </row>
    <row r="327" spans="1:28" s="227" customFormat="1" ht="76.5">
      <c r="A327" s="181" t="s">
        <v>130</v>
      </c>
      <c r="B327" s="182" t="s">
        <v>1101</v>
      </c>
      <c r="C327" s="186" t="s">
        <v>148</v>
      </c>
      <c r="D327" s="230"/>
      <c r="E327" s="182" t="s">
        <v>1069</v>
      </c>
      <c r="F327" s="182" t="s">
        <v>130</v>
      </c>
      <c r="G327" s="182" t="s">
        <v>13177</v>
      </c>
      <c r="H327" s="183">
        <v>0</v>
      </c>
      <c r="I327" s="184" t="s">
        <v>1792</v>
      </c>
      <c r="J327" s="184" t="s">
        <v>13531</v>
      </c>
      <c r="K327" s="224"/>
      <c r="L327" s="224"/>
      <c r="M327" s="224"/>
      <c r="N327" s="224"/>
      <c r="O327" s="224"/>
      <c r="P327" s="185"/>
      <c r="Q327" s="225"/>
      <c r="R327" s="182" t="str">
        <f ca="1">IF(ISERROR($V327),"",OFFSET('Smelter Look-up'!$C$4,$V327-4,0)&amp;"")</f>
        <v>Jiangxi Gan Bei Tungsten Co., Ltd.</v>
      </c>
      <c r="S327" s="181" t="str">
        <f t="shared" ca="1" si="47"/>
        <v>CN</v>
      </c>
      <c r="T327" s="181" t="str">
        <f ca="1">IF(B327="","",IF(ISERROR(MATCH($J327,SorP!$B$1:$B$6226,0)),"",INDIRECT("'SorP'!$A$"&amp;MATCH($S327&amp;$J327,SorP!C:C,0))))</f>
        <v>CN-JX</v>
      </c>
      <c r="U327" s="201"/>
      <c r="V327" s="226">
        <f>IF(C327="",NA(),IF(OR(C327="Smelter not listed",C327="Smelter not yet identified"),MATCH($B327&amp;$D327,'Smelter Look-up'!$J:$J,0),MATCH($B327&amp;$C327,'Smelter Look-up'!$J:$J,0)))</f>
        <v>593</v>
      </c>
      <c r="X327" s="227">
        <f t="shared" si="48"/>
        <v>0</v>
      </c>
      <c r="AB327" s="228" t="str">
        <f t="shared" si="49"/>
        <v>TungstenJiangxi Gan Bei Tungsten Co., Ltd.</v>
      </c>
    </row>
    <row r="328" spans="1:28" s="227" customFormat="1" ht="127.5">
      <c r="A328" s="181" t="s">
        <v>778</v>
      </c>
      <c r="B328" s="182" t="s">
        <v>1101</v>
      </c>
      <c r="C328" s="186" t="s">
        <v>789</v>
      </c>
      <c r="D328" s="230"/>
      <c r="E328" s="182" t="s">
        <v>1069</v>
      </c>
      <c r="F328" s="182" t="s">
        <v>778</v>
      </c>
      <c r="G328" s="182" t="s">
        <v>13177</v>
      </c>
      <c r="H328" s="183">
        <v>0</v>
      </c>
      <c r="I328" s="184" t="s">
        <v>1789</v>
      </c>
      <c r="J328" s="184" t="s">
        <v>13531</v>
      </c>
      <c r="K328" s="224"/>
      <c r="L328" s="224"/>
      <c r="M328" s="224"/>
      <c r="N328" s="224"/>
      <c r="O328" s="224"/>
      <c r="P328" s="185"/>
      <c r="Q328" s="225"/>
      <c r="R328" s="182" t="str">
        <f ca="1">IF(ISERROR($V328),"",OFFSET('Smelter Look-up'!$C$4,$V328-4,0)&amp;"")</f>
        <v>Jiangxi Minmetals Gao'an Non-ferrous Metals Co., Ltd.</v>
      </c>
      <c r="S328" s="181" t="str">
        <f t="shared" ca="1" si="47"/>
        <v>CN</v>
      </c>
      <c r="T328" s="181" t="str">
        <f ca="1">IF(B328="","",IF(ISERROR(MATCH($J328,SorP!$B$1:$B$6226,0)),"",INDIRECT("'SorP'!$A$"&amp;MATCH($S328&amp;$J328,SorP!C:C,0))))</f>
        <v>CN-JX</v>
      </c>
      <c r="U328" s="201"/>
      <c r="V328" s="226">
        <f>IF(C328="",NA(),IF(OR(C328="Smelter not listed",C328="Smelter not yet identified"),MATCH($B328&amp;$D328,'Smelter Look-up'!$J:$J,0),MATCH($B328&amp;$C328,'Smelter Look-up'!$J:$J,0)))</f>
        <v>594</v>
      </c>
      <c r="X328" s="227">
        <f t="shared" si="48"/>
        <v>0</v>
      </c>
      <c r="AB328" s="228" t="str">
        <f t="shared" si="49"/>
        <v>TungstenJiangxi Minmetals Gao'an Non-ferrous Metals Co., Ltd.</v>
      </c>
    </row>
    <row r="329" spans="1:28" s="227" customFormat="1" ht="127.5">
      <c r="A329" s="181" t="s">
        <v>135</v>
      </c>
      <c r="B329" s="182" t="s">
        <v>1101</v>
      </c>
      <c r="C329" s="186" t="s">
        <v>145</v>
      </c>
      <c r="D329" s="230"/>
      <c r="E329" s="182" t="s">
        <v>1069</v>
      </c>
      <c r="F329" s="182" t="s">
        <v>135</v>
      </c>
      <c r="G329" s="182" t="s">
        <v>13177</v>
      </c>
      <c r="H329" s="183">
        <v>0</v>
      </c>
      <c r="I329" s="184" t="s">
        <v>1790</v>
      </c>
      <c r="J329" s="184" t="s">
        <v>13531</v>
      </c>
      <c r="K329" s="224"/>
      <c r="L329" s="224"/>
      <c r="M329" s="224"/>
      <c r="N329" s="224"/>
      <c r="O329" s="224"/>
      <c r="P329" s="185"/>
      <c r="Q329" s="225"/>
      <c r="R329" s="182" t="str">
        <f ca="1">IF(ISERROR($V329),"",OFFSET('Smelter Look-up'!$C$4,$V329-4,0)&amp;"")</f>
        <v>Jiangxi Tonggu Non-ferrous Metallurgical &amp; Chemical Co., Ltd.</v>
      </c>
      <c r="S329" s="181" t="str">
        <f t="shared" ca="1" si="47"/>
        <v>CN</v>
      </c>
      <c r="T329" s="181" t="str">
        <f ca="1">IF(B329="","",IF(ISERROR(MATCH($J329,SorP!$B$1:$B$6226,0)),"",INDIRECT("'SorP'!$A$"&amp;MATCH($S329&amp;$J329,SorP!C:C,0))))</f>
        <v>CN-JX</v>
      </c>
      <c r="U329" s="201"/>
      <c r="V329" s="226">
        <f>IF(C329="",NA(),IF(OR(C329="Smelter not listed",C329="Smelter not yet identified"),MATCH($B329&amp;$D329,'Smelter Look-up'!$J:$J,0),MATCH($B329&amp;$C329,'Smelter Look-up'!$J:$J,0)))</f>
        <v>595</v>
      </c>
      <c r="X329" s="227">
        <f t="shared" si="48"/>
        <v>0</v>
      </c>
      <c r="AB329" s="228" t="str">
        <f t="shared" si="49"/>
        <v>TungstenJiangxi Tonggu Non-ferrous Metallurgical &amp; Chemical Co., Ltd.</v>
      </c>
    </row>
    <row r="330" spans="1:28" s="227" customFormat="1" ht="114.75">
      <c r="A330" s="181" t="s">
        <v>134</v>
      </c>
      <c r="B330" s="182" t="s">
        <v>1101</v>
      </c>
      <c r="C330" s="186" t="s">
        <v>144</v>
      </c>
      <c r="D330" s="230"/>
      <c r="E330" s="182" t="s">
        <v>1069</v>
      </c>
      <c r="F330" s="182" t="s">
        <v>134</v>
      </c>
      <c r="G330" s="182" t="s">
        <v>13177</v>
      </c>
      <c r="H330" s="183">
        <v>0</v>
      </c>
      <c r="I330" s="184" t="s">
        <v>1732</v>
      </c>
      <c r="J330" s="184" t="s">
        <v>13531</v>
      </c>
      <c r="K330" s="224"/>
      <c r="L330" s="224"/>
      <c r="M330" s="224"/>
      <c r="N330" s="224"/>
      <c r="O330" s="224"/>
      <c r="P330" s="185"/>
      <c r="Q330" s="225"/>
      <c r="R330" s="182" t="str">
        <f ca="1">IF(ISERROR($V330),"",OFFSET('Smelter Look-up'!$C$4,$V330-4,0)&amp;"")</f>
        <v>Jiangxi Xinsheng Tungsten Industry Co., Ltd.</v>
      </c>
      <c r="S330" s="181" t="str">
        <f t="shared" ca="1" si="47"/>
        <v>CN</v>
      </c>
      <c r="T330" s="181" t="str">
        <f ca="1">IF(B330="","",IF(ISERROR(MATCH($J330,SorP!$B$1:$B$6226,0)),"",INDIRECT("'SorP'!$A$"&amp;MATCH($S330&amp;$J330,SorP!C:C,0))))</f>
        <v>CN-JX</v>
      </c>
      <c r="U330" s="201"/>
      <c r="V330" s="226">
        <f>IF(C330="",NA(),IF(OR(C330="Smelter not listed",C330="Smelter not yet identified"),MATCH($B330&amp;$D330,'Smelter Look-up'!$J:$J,0),MATCH($B330&amp;$C330,'Smelter Look-up'!$J:$J,0)))</f>
        <v>596</v>
      </c>
      <c r="X330" s="227">
        <f t="shared" si="48"/>
        <v>0</v>
      </c>
      <c r="AB330" s="228" t="str">
        <f t="shared" si="49"/>
        <v>TungstenJiangxi Xinsheng Tungsten Industry Co., Ltd.</v>
      </c>
    </row>
    <row r="331" spans="1:28" s="227" customFormat="1" ht="89.25">
      <c r="A331" s="181" t="s">
        <v>133</v>
      </c>
      <c r="B331" s="182" t="s">
        <v>1101</v>
      </c>
      <c r="C331" s="186" t="s">
        <v>143</v>
      </c>
      <c r="D331" s="230"/>
      <c r="E331" s="182" t="s">
        <v>1069</v>
      </c>
      <c r="F331" s="182" t="s">
        <v>133</v>
      </c>
      <c r="G331" s="182" t="s">
        <v>13177</v>
      </c>
      <c r="H331" s="183">
        <v>0</v>
      </c>
      <c r="I331" s="184" t="s">
        <v>1732</v>
      </c>
      <c r="J331" s="184" t="s">
        <v>13531</v>
      </c>
      <c r="K331" s="224"/>
      <c r="L331" s="224"/>
      <c r="M331" s="224"/>
      <c r="N331" s="224"/>
      <c r="O331" s="224"/>
      <c r="P331" s="185"/>
      <c r="Q331" s="225"/>
      <c r="R331" s="182" t="str">
        <f ca="1">IF(ISERROR($V331),"",OFFSET('Smelter Look-up'!$C$4,$V331-4,0)&amp;"")</f>
        <v>Jiangxi Yaosheng Tungsten Co., Ltd.</v>
      </c>
      <c r="S331" s="181" t="str">
        <f t="shared" ca="1" si="47"/>
        <v>CN</v>
      </c>
      <c r="T331" s="181" t="str">
        <f ca="1">IF(B331="","",IF(ISERROR(MATCH($J331,SorP!$B$1:$B$6226,0)),"",INDIRECT("'SorP'!$A$"&amp;MATCH($S331&amp;$J331,SorP!C:C,0))))</f>
        <v>CN-JX</v>
      </c>
      <c r="U331" s="201"/>
      <c r="V331" s="226">
        <f>IF(C331="",NA(),IF(OR(C331="Smelter not listed",C331="Smelter not yet identified"),MATCH($B331&amp;$D331,'Smelter Look-up'!$J:$J,0),MATCH($B331&amp;$C331,'Smelter Look-up'!$J:$J,0)))</f>
        <v>597</v>
      </c>
      <c r="X331" s="227">
        <f t="shared" si="48"/>
        <v>0</v>
      </c>
      <c r="AB331" s="228" t="str">
        <f t="shared" si="49"/>
        <v>TungstenJiangxi Yaosheng Tungsten Co., Ltd.</v>
      </c>
    </row>
    <row r="332" spans="1:28" s="227" customFormat="1" ht="76.5">
      <c r="A332" s="181" t="s">
        <v>13728</v>
      </c>
      <c r="B332" s="182" t="s">
        <v>1101</v>
      </c>
      <c r="C332" s="186" t="s">
        <v>13727</v>
      </c>
      <c r="D332" s="230"/>
      <c r="E332" s="182" t="s">
        <v>854</v>
      </c>
      <c r="F332" s="182" t="s">
        <v>13728</v>
      </c>
      <c r="G332" s="182" t="s">
        <v>13177</v>
      </c>
      <c r="H332" s="183">
        <v>0</v>
      </c>
      <c r="I332" s="184" t="s">
        <v>13739</v>
      </c>
      <c r="J332" s="184" t="s">
        <v>9890</v>
      </c>
      <c r="K332" s="224"/>
      <c r="L332" s="224"/>
      <c r="M332" s="224"/>
      <c r="N332" s="224"/>
      <c r="O332" s="224"/>
      <c r="P332" s="185"/>
      <c r="Q332" s="225"/>
      <c r="R332" s="182" t="str">
        <f ca="1">IF(ISERROR($V332),"",OFFSET('Smelter Look-up'!$C$4,$V332-4,0)&amp;"")</f>
        <v>JSC "Kirovgrad Hard Alloys Plant"</v>
      </c>
      <c r="S332" s="181" t="str">
        <f t="shared" ca="1" si="47"/>
        <v>RU</v>
      </c>
      <c r="T332" s="181" t="str">
        <f ca="1">IF(B332="","",IF(ISERROR(MATCH($J332,SorP!$B$1:$B$6226,0)),"",INDIRECT("'SorP'!$A$"&amp;MATCH($S332&amp;$J332,SorP!C:C,0))))</f>
        <v>RU-SVE</v>
      </c>
      <c r="U332" s="201"/>
      <c r="V332" s="226">
        <f>IF(C332="",NA(),IF(OR(C332="Smelter not listed",C332="Smelter not yet identified"),MATCH($B332&amp;$D332,'Smelter Look-up'!$J:$J,0),MATCH($B332&amp;$C332,'Smelter Look-up'!$J:$J,0)))</f>
        <v>600</v>
      </c>
      <c r="X332" s="227">
        <f t="shared" si="48"/>
        <v>0</v>
      </c>
      <c r="AB332" s="228" t="str">
        <f t="shared" si="49"/>
        <v>TungstenJSC "Kirovgrad Hard Alloys Plant"</v>
      </c>
    </row>
    <row r="333" spans="1:28" s="227" customFormat="1" ht="76.5">
      <c r="A333" s="181" t="s">
        <v>15648</v>
      </c>
      <c r="B333" s="182" t="s">
        <v>1101</v>
      </c>
      <c r="C333" s="186" t="s">
        <v>15898</v>
      </c>
      <c r="D333" s="230"/>
      <c r="E333" s="182" t="s">
        <v>863</v>
      </c>
      <c r="F333" s="182" t="s">
        <v>15648</v>
      </c>
      <c r="G333" s="182" t="s">
        <v>13177</v>
      </c>
      <c r="H333" s="183">
        <v>0</v>
      </c>
      <c r="I333" s="184" t="s">
        <v>15659</v>
      </c>
      <c r="J333" s="184" t="s">
        <v>12033</v>
      </c>
      <c r="K333" s="224"/>
      <c r="L333" s="224"/>
      <c r="M333" s="224"/>
      <c r="N333" s="224"/>
      <c r="O333" s="224"/>
      <c r="P333" s="185"/>
      <c r="Q333" s="225"/>
      <c r="R333" s="182" t="str">
        <f ca="1">IF(ISERROR($V333),"",OFFSET('Smelter Look-up'!$C$4,$V333-4,0)&amp;"")</f>
        <v/>
      </c>
      <c r="S333" s="181" t="str">
        <f t="shared" ca="1" si="47"/>
        <v>VN</v>
      </c>
      <c r="T333" s="181" t="str">
        <f ca="1">IF(B333="","",IF(ISERROR(MATCH($J333,SorP!$B$1:$B$6226,0)),"",INDIRECT("'SorP'!$A$"&amp;MATCH($S333&amp;$J333,SorP!C:C,0))))</f>
        <v>VN-32</v>
      </c>
      <c r="U333" s="201"/>
      <c r="V333" s="226" t="e">
        <f>IF(C333="",NA(),IF(OR(C333="Smelter not listed",C333="Smelter not yet identified"),MATCH($B333&amp;$D333,'Smelter Look-up'!$J:$J,0),MATCH($B333&amp;$C333,'Smelter Look-up'!$J:$J,0)))</f>
        <v>#N/A</v>
      </c>
      <c r="X333" s="227">
        <f t="shared" si="48"/>
        <v>0</v>
      </c>
      <c r="AB333" s="228" t="str">
        <f t="shared" si="49"/>
        <v>TungstenKenee Mining Corporation Vietnam</v>
      </c>
    </row>
    <row r="334" spans="1:28" s="227" customFormat="1" ht="51">
      <c r="A334" s="181" t="s">
        <v>774</v>
      </c>
      <c r="B334" s="182" t="s">
        <v>1101</v>
      </c>
      <c r="C334" s="186" t="s">
        <v>141</v>
      </c>
      <c r="D334" s="230"/>
      <c r="E334" s="182" t="s">
        <v>2384</v>
      </c>
      <c r="F334" s="182" t="s">
        <v>774</v>
      </c>
      <c r="G334" s="182" t="s">
        <v>13177</v>
      </c>
      <c r="H334" s="183">
        <v>0</v>
      </c>
      <c r="I334" s="184" t="s">
        <v>1784</v>
      </c>
      <c r="J334" s="184" t="s">
        <v>1715</v>
      </c>
      <c r="K334" s="224"/>
      <c r="L334" s="224"/>
      <c r="M334" s="224"/>
      <c r="N334" s="224"/>
      <c r="O334" s="224"/>
      <c r="P334" s="185"/>
      <c r="Q334" s="225"/>
      <c r="R334" s="182" t="str">
        <f ca="1">IF(ISERROR($V334),"",OFFSET('Smelter Look-up'!$C$4,$V334-4,0)&amp;"")</f>
        <v>Kennametal Fallon</v>
      </c>
      <c r="S334" s="181" t="str">
        <f t="shared" ca="1" si="47"/>
        <v>US</v>
      </c>
      <c r="T334" s="181" t="str">
        <f ca="1">IF(B334="","",IF(ISERROR(MATCH($J334,SorP!$B$1:$B$6226,0)),"",INDIRECT("'SorP'!$A$"&amp;MATCH($S334&amp;$J334,SorP!C:C,0))))</f>
        <v>US-NV</v>
      </c>
      <c r="U334" s="201"/>
      <c r="V334" s="226">
        <f>IF(C334="",NA(),IF(OR(C334="Smelter not listed",C334="Smelter not yet identified"),MATCH($B334&amp;$D334,'Smelter Look-up'!$J:$J,0),MATCH($B334&amp;$C334,'Smelter Look-up'!$J:$J,0)))</f>
        <v>603</v>
      </c>
      <c r="X334" s="227">
        <f t="shared" si="48"/>
        <v>0</v>
      </c>
      <c r="AB334" s="228" t="str">
        <f t="shared" si="49"/>
        <v>TungstenKennametal Fallon</v>
      </c>
    </row>
    <row r="335" spans="1:28" s="227" customFormat="1" ht="63.75">
      <c r="A335" s="181" t="s">
        <v>768</v>
      </c>
      <c r="B335" s="182" t="s">
        <v>1101</v>
      </c>
      <c r="C335" s="186" t="s">
        <v>140</v>
      </c>
      <c r="D335" s="230"/>
      <c r="E335" s="182" t="s">
        <v>2384</v>
      </c>
      <c r="F335" s="182" t="s">
        <v>768</v>
      </c>
      <c r="G335" s="182" t="s">
        <v>13177</v>
      </c>
      <c r="H335" s="183">
        <v>0</v>
      </c>
      <c r="I335" s="184" t="s">
        <v>1779</v>
      </c>
      <c r="J335" s="184" t="s">
        <v>1780</v>
      </c>
      <c r="K335" s="224"/>
      <c r="L335" s="224"/>
      <c r="M335" s="224"/>
      <c r="N335" s="224"/>
      <c r="O335" s="224"/>
      <c r="P335" s="185"/>
      <c r="Q335" s="225"/>
      <c r="R335" s="182" t="str">
        <f ca="1">IF(ISERROR($V335),"",OFFSET('Smelter Look-up'!$C$4,$V335-4,0)&amp;"")</f>
        <v>Kennametal Huntsville</v>
      </c>
      <c r="S335" s="181" t="str">
        <f t="shared" ca="1" si="47"/>
        <v>US</v>
      </c>
      <c r="T335" s="181" t="str">
        <f ca="1">IF(B335="","",IF(ISERROR(MATCH($J335,SorP!$B$1:$B$6226,0)),"",INDIRECT("'SorP'!$A$"&amp;MATCH($S335&amp;$J335,SorP!C:C,0))))</f>
        <v>US-AL</v>
      </c>
      <c r="U335" s="201"/>
      <c r="V335" s="226">
        <f>IF(C335="",NA(),IF(OR(C335="Smelter not listed",C335="Smelter not yet identified"),MATCH($B335&amp;$D335,'Smelter Look-up'!$J:$J,0),MATCH($B335&amp;$C335,'Smelter Look-up'!$J:$J,0)))</f>
        <v>604</v>
      </c>
      <c r="X335" s="227">
        <f t="shared" si="48"/>
        <v>0</v>
      </c>
      <c r="AB335" s="228" t="str">
        <f t="shared" si="49"/>
        <v>TungstenKennametal Huntsville</v>
      </c>
    </row>
    <row r="336" spans="1:28" s="227" customFormat="1" ht="63.75">
      <c r="A336" s="181" t="s">
        <v>13730</v>
      </c>
      <c r="B336" s="182" t="s">
        <v>1101</v>
      </c>
      <c r="C336" s="186" t="s">
        <v>13729</v>
      </c>
      <c r="D336" s="230"/>
      <c r="E336" s="182" t="s">
        <v>2383</v>
      </c>
      <c r="F336" s="182" t="s">
        <v>13730</v>
      </c>
      <c r="G336" s="182" t="s">
        <v>13177</v>
      </c>
      <c r="H336" s="183">
        <v>0</v>
      </c>
      <c r="I336" s="184" t="s">
        <v>13740</v>
      </c>
      <c r="J336" s="184" t="s">
        <v>11431</v>
      </c>
      <c r="K336" s="224"/>
      <c r="L336" s="224"/>
      <c r="M336" s="224"/>
      <c r="N336" s="224"/>
      <c r="O336" s="224"/>
      <c r="P336" s="185"/>
      <c r="Q336" s="225"/>
      <c r="R336" s="182" t="str">
        <f ca="1">IF(ISERROR($V336),"",OFFSET('Smelter Look-up'!$C$4,$V336-4,0)&amp;"")</f>
        <v>Lianyou Metals Co., Ltd.</v>
      </c>
      <c r="S336" s="181" t="str">
        <f t="shared" ca="1" si="47"/>
        <v>TW</v>
      </c>
      <c r="T336" s="181" t="str">
        <f ca="1">IF(B336="","",IF(ISERROR(MATCH($J336,SorP!$B$1:$B$6226,0)),"",INDIRECT("'SorP'!$A$"&amp;MATCH($S336&amp;$J336,SorP!C:C,0))))</f>
        <v>TW-PIF</v>
      </c>
      <c r="U336" s="201"/>
      <c r="V336" s="226">
        <f>IF(C336="",NA(),IF(OR(C336="Smelter not listed",C336="Smelter not yet identified"),MATCH($B336&amp;$D336,'Smelter Look-up'!$J:$J,0),MATCH($B336&amp;$C336,'Smelter Look-up'!$J:$J,0)))</f>
        <v>606</v>
      </c>
      <c r="X336" s="227">
        <f t="shared" si="48"/>
        <v>0</v>
      </c>
      <c r="AB336" s="228" t="str">
        <f t="shared" si="49"/>
        <v>TungstenLianyou Metals Co., Ltd.</v>
      </c>
    </row>
    <row r="337" spans="1:28" s="227" customFormat="1" ht="76.5">
      <c r="A337" s="181" t="s">
        <v>15650</v>
      </c>
      <c r="B337" s="182" t="s">
        <v>1101</v>
      </c>
      <c r="C337" s="186" t="s">
        <v>15649</v>
      </c>
      <c r="D337" s="230"/>
      <c r="E337" s="182" t="s">
        <v>2383</v>
      </c>
      <c r="F337" s="182" t="s">
        <v>15650</v>
      </c>
      <c r="G337" s="182" t="s">
        <v>13177</v>
      </c>
      <c r="H337" s="183">
        <v>0</v>
      </c>
      <c r="I337" s="184" t="s">
        <v>15660</v>
      </c>
      <c r="J337" s="184" t="s">
        <v>11437</v>
      </c>
      <c r="K337" s="224"/>
      <c r="L337" s="224"/>
      <c r="M337" s="224"/>
      <c r="N337" s="224"/>
      <c r="O337" s="224"/>
      <c r="P337" s="185"/>
      <c r="Q337" s="225"/>
      <c r="R337" s="182" t="str">
        <f ca="1">IF(ISERROR($V337),"",OFFSET('Smelter Look-up'!$C$4,$V337-4,0)&amp;"")</f>
        <v>Lianyou Resources Co., Ltd.</v>
      </c>
      <c r="S337" s="181" t="str">
        <f t="shared" ca="1" si="47"/>
        <v>TW</v>
      </c>
      <c r="T337" s="181" t="str">
        <f ca="1">IF(B337="","",IF(ISERROR(MATCH($J337,SorP!$B$1:$B$6226,0)),"",INDIRECT("'SorP'!$A$"&amp;MATCH($S337&amp;$J337,SorP!C:C,0))))</f>
        <v>TW-ILA</v>
      </c>
      <c r="U337" s="201"/>
      <c r="V337" s="226">
        <f>IF(C337="",NA(),IF(OR(C337="Smelter not listed",C337="Smelter not yet identified"),MATCH($B337&amp;$D337,'Smelter Look-up'!$J:$J,0),MATCH($B337&amp;$C337,'Smelter Look-up'!$J:$J,0)))</f>
        <v>607</v>
      </c>
      <c r="X337" s="227">
        <f t="shared" si="48"/>
        <v>0</v>
      </c>
      <c r="AB337" s="228" t="str">
        <f t="shared" si="49"/>
        <v>TungstenLianyou Resources Co., Ltd.</v>
      </c>
    </row>
    <row r="338" spans="1:28" s="227" customFormat="1" ht="38.25">
      <c r="A338" s="181" t="s">
        <v>15317</v>
      </c>
      <c r="B338" s="182" t="s">
        <v>1101</v>
      </c>
      <c r="C338" s="186" t="s">
        <v>15316</v>
      </c>
      <c r="D338" s="230"/>
      <c r="E338" s="182" t="s">
        <v>854</v>
      </c>
      <c r="F338" s="182" t="s">
        <v>15317</v>
      </c>
      <c r="G338" s="182" t="s">
        <v>13177</v>
      </c>
      <c r="H338" s="183">
        <v>0</v>
      </c>
      <c r="I338" s="184" t="s">
        <v>15318</v>
      </c>
      <c r="J338" s="184" t="s">
        <v>9926</v>
      </c>
      <c r="K338" s="224"/>
      <c r="L338" s="224"/>
      <c r="M338" s="224"/>
      <c r="N338" s="224"/>
      <c r="O338" s="224"/>
      <c r="P338" s="185"/>
      <c r="Q338" s="225"/>
      <c r="R338" s="182" t="str">
        <f ca="1">IF(ISERROR($V338),"",OFFSET('Smelter Look-up'!$C$4,$V338-4,0)&amp;"")</f>
        <v>LLC Vostok</v>
      </c>
      <c r="S338" s="181" t="str">
        <f t="shared" ca="1" si="47"/>
        <v>RU</v>
      </c>
      <c r="T338" s="181" t="str">
        <f ca="1">IF(B338="","",IF(ISERROR(MATCH($J338,SorP!$B$1:$B$6226,0)),"",INDIRECT("'SorP'!$A$"&amp;MATCH($S338&amp;$J338,SorP!C:C,0))))</f>
        <v>RU-KOS</v>
      </c>
      <c r="U338" s="201"/>
      <c r="V338" s="226">
        <f>IF(C338="",NA(),IF(OR(C338="Smelter not listed",C338="Smelter not yet identified"),MATCH($B338&amp;$D338,'Smelter Look-up'!$J:$J,0),MATCH($B338&amp;$C338,'Smelter Look-up'!$J:$J,0)))</f>
        <v>608</v>
      </c>
      <c r="X338" s="227">
        <f t="shared" si="48"/>
        <v>0</v>
      </c>
      <c r="AB338" s="228" t="str">
        <f t="shared" si="49"/>
        <v>TungstenLLC Vostok</v>
      </c>
    </row>
    <row r="339" spans="1:28" s="227" customFormat="1" ht="76.5">
      <c r="A339" s="181" t="s">
        <v>136</v>
      </c>
      <c r="B339" s="182" t="s">
        <v>1101</v>
      </c>
      <c r="C339" s="186" t="s">
        <v>146</v>
      </c>
      <c r="D339" s="230"/>
      <c r="E339" s="182" t="s">
        <v>1069</v>
      </c>
      <c r="F339" s="182" t="s">
        <v>136</v>
      </c>
      <c r="G339" s="182" t="s">
        <v>13177</v>
      </c>
      <c r="H339" s="183">
        <v>0</v>
      </c>
      <c r="I339" s="184" t="s">
        <v>15662</v>
      </c>
      <c r="J339" s="184" t="s">
        <v>13540</v>
      </c>
      <c r="K339" s="224"/>
      <c r="L339" s="224"/>
      <c r="M339" s="224"/>
      <c r="N339" s="224"/>
      <c r="O339" s="224"/>
      <c r="P339" s="185"/>
      <c r="Q339" s="225"/>
      <c r="R339" s="182" t="str">
        <f ca="1">IF(ISERROR($V339),"",OFFSET('Smelter Look-up'!$C$4,$V339-4,0)&amp;"")</f>
        <v>Malipo Haiyu Tungsten Co., Ltd.</v>
      </c>
      <c r="S339" s="181" t="str">
        <f t="shared" ca="1" si="47"/>
        <v>CN</v>
      </c>
      <c r="T339" s="181" t="str">
        <f ca="1">IF(B339="","",IF(ISERROR(MATCH($J339,SorP!$B$1:$B$6226,0)),"",INDIRECT("'SorP'!$A$"&amp;MATCH($S339&amp;$J339,SorP!C:C,0))))</f>
        <v>CN-YN</v>
      </c>
      <c r="U339" s="201"/>
      <c r="V339" s="226">
        <f>IF(C339="",NA(),IF(OR(C339="Smelter not listed",C339="Smelter not yet identified"),MATCH($B339&amp;$D339,'Smelter Look-up'!$J:$J,0),MATCH($B339&amp;$C339,'Smelter Look-up'!$J:$J,0)))</f>
        <v>610</v>
      </c>
      <c r="X339" s="227">
        <f t="shared" si="48"/>
        <v>0</v>
      </c>
      <c r="AB339" s="228" t="str">
        <f t="shared" si="49"/>
        <v>TungstenMalipo Haiyu Tungsten Co., Ltd.</v>
      </c>
    </row>
    <row r="340" spans="1:28" s="227" customFormat="1" ht="76.5">
      <c r="A340" s="181" t="s">
        <v>1394</v>
      </c>
      <c r="B340" s="182" t="s">
        <v>1101</v>
      </c>
      <c r="C340" s="186" t="s">
        <v>14973</v>
      </c>
      <c r="D340" s="230"/>
      <c r="E340" s="182" t="s">
        <v>863</v>
      </c>
      <c r="F340" s="182" t="s">
        <v>1394</v>
      </c>
      <c r="G340" s="182" t="s">
        <v>13177</v>
      </c>
      <c r="H340" s="183">
        <v>0</v>
      </c>
      <c r="I340" s="184" t="s">
        <v>1794</v>
      </c>
      <c r="J340" s="184" t="s">
        <v>12081</v>
      </c>
      <c r="K340" s="224"/>
      <c r="L340" s="224"/>
      <c r="M340" s="224"/>
      <c r="N340" s="224"/>
      <c r="O340" s="224"/>
      <c r="P340" s="185"/>
      <c r="Q340" s="225"/>
      <c r="R340" s="182" t="str">
        <f ca="1">IF(ISERROR($V340),"",OFFSET('Smelter Look-up'!$C$4,$V340-4,0)&amp;"")</f>
        <v>Masan High-Tech Materials</v>
      </c>
      <c r="S340" s="181" t="str">
        <f t="shared" ca="1" si="47"/>
        <v>VN</v>
      </c>
      <c r="T340" s="181" t="str">
        <f ca="1">IF(B340="","",IF(ISERROR(MATCH($J340,SorP!$B$1:$B$6226,0)),"",INDIRECT("'SorP'!$A$"&amp;MATCH($S340&amp;$J340,SorP!C:C,0))))</f>
        <v>VN-69</v>
      </c>
      <c r="U340" s="201"/>
      <c r="V340" s="226">
        <f>IF(C340="",NA(),IF(OR(C340="Smelter not listed",C340="Smelter not yet identified"),MATCH($B340&amp;$D340,'Smelter Look-up'!$J:$J,0),MATCH($B340&amp;$C340,'Smelter Look-up'!$J:$J,0)))</f>
        <v>611</v>
      </c>
      <c r="X340" s="227">
        <f t="shared" si="48"/>
        <v>0</v>
      </c>
      <c r="AB340" s="228" t="str">
        <f t="shared" si="49"/>
        <v>TungstenMasan High-Tech Materials</v>
      </c>
    </row>
    <row r="341" spans="1:28" s="227" customFormat="1" ht="38.25">
      <c r="A341" s="181" t="s">
        <v>2223</v>
      </c>
      <c r="B341" s="182" t="s">
        <v>1101</v>
      </c>
      <c r="C341" s="186" t="s">
        <v>2488</v>
      </c>
      <c r="D341" s="230"/>
      <c r="E341" s="182" t="s">
        <v>854</v>
      </c>
      <c r="F341" s="182" t="s">
        <v>2223</v>
      </c>
      <c r="G341" s="182" t="s">
        <v>13177</v>
      </c>
      <c r="H341" s="183">
        <v>0</v>
      </c>
      <c r="I341" s="184" t="s">
        <v>2224</v>
      </c>
      <c r="J341" s="184" t="s">
        <v>9906</v>
      </c>
      <c r="K341" s="224"/>
      <c r="L341" s="224"/>
      <c r="M341" s="224"/>
      <c r="N341" s="224"/>
      <c r="O341" s="224"/>
      <c r="P341" s="185"/>
      <c r="Q341" s="225"/>
      <c r="R341" s="182" t="str">
        <f ca="1">IF(ISERROR($V341),"",OFFSET('Smelter Look-up'!$C$4,$V341-4,0)&amp;"")</f>
        <v>Moliren Ltd.</v>
      </c>
      <c r="S341" s="181" t="str">
        <f t="shared" ca="1" si="47"/>
        <v>RU</v>
      </c>
      <c r="T341" s="181" t="str">
        <f ca="1">IF(B341="","",IF(ISERROR(MATCH($J341,SorP!$B$1:$B$6226,0)),"",INDIRECT("'SorP'!$A$"&amp;MATCH($S341&amp;$J341,SorP!C:C,0))))</f>
        <v>RU-MOS</v>
      </c>
      <c r="U341" s="201"/>
      <c r="V341" s="226">
        <f>IF(C341="",NA(),IF(OR(C341="Smelter not listed",C341="Smelter not yet identified"),MATCH($B341&amp;$D341,'Smelter Look-up'!$J:$J,0),MATCH($B341&amp;$C341,'Smelter Look-up'!$J:$J,0)))</f>
        <v>613</v>
      </c>
      <c r="X341" s="227">
        <f t="shared" si="48"/>
        <v>0</v>
      </c>
      <c r="AB341" s="228" t="str">
        <f t="shared" si="49"/>
        <v>TungstenMoliren Ltd.</v>
      </c>
    </row>
    <row r="342" spans="1:28" s="227" customFormat="1" ht="102">
      <c r="A342" s="181" t="s">
        <v>15361</v>
      </c>
      <c r="B342" s="182" t="s">
        <v>1101</v>
      </c>
      <c r="C342" s="186" t="s">
        <v>15360</v>
      </c>
      <c r="D342" s="230"/>
      <c r="E342" s="182" t="s">
        <v>863</v>
      </c>
      <c r="F342" s="182" t="s">
        <v>15361</v>
      </c>
      <c r="G342" s="182" t="s">
        <v>13177</v>
      </c>
      <c r="H342" s="183">
        <v>0</v>
      </c>
      <c r="I342" s="184" t="s">
        <v>15367</v>
      </c>
      <c r="J342" s="184" t="s">
        <v>12085</v>
      </c>
      <c r="K342" s="224"/>
      <c r="L342" s="224"/>
      <c r="M342" s="224"/>
      <c r="N342" s="224"/>
      <c r="O342" s="224"/>
      <c r="P342" s="185"/>
      <c r="Q342" s="225"/>
      <c r="R342" s="182" t="str">
        <f ca="1">IF(ISERROR($V342),"",OFFSET('Smelter Look-up'!$C$4,$V342-4,0)&amp;"")</f>
        <v>Nam Viet Cromit Joint Stock Company</v>
      </c>
      <c r="S342" s="181" t="str">
        <f t="shared" ca="1" si="47"/>
        <v>VN</v>
      </c>
      <c r="T342" s="181" t="str">
        <f ca="1">IF(B342="","",IF(ISERROR(MATCH($J342,SorP!$B$1:$B$6226,0)),"",INDIRECT("'SorP'!$A$"&amp;MATCH($S342&amp;$J342,SorP!C:C,0))))</f>
        <v>VN-21</v>
      </c>
      <c r="U342" s="201"/>
      <c r="V342" s="226">
        <f>IF(C342="",NA(),IF(OR(C342="Smelter not listed",C342="Smelter not yet identified"),MATCH($B342&amp;$D342,'Smelter Look-up'!$J:$J,0),MATCH($B342&amp;$C342,'Smelter Look-up'!$J:$J,0)))</f>
        <v>614</v>
      </c>
      <c r="X342" s="227">
        <f t="shared" si="48"/>
        <v>0</v>
      </c>
      <c r="AB342" s="228" t="str">
        <f t="shared" si="49"/>
        <v>TungstenNam Viet Cromit Joint Stock Company</v>
      </c>
    </row>
    <row r="343" spans="1:28" s="227" customFormat="1" ht="63.75">
      <c r="A343" s="181" t="s">
        <v>1796</v>
      </c>
      <c r="B343" s="182" t="s">
        <v>1101</v>
      </c>
      <c r="C343" s="186" t="s">
        <v>1795</v>
      </c>
      <c r="D343" s="230"/>
      <c r="E343" s="182" t="s">
        <v>2384</v>
      </c>
      <c r="F343" s="182" t="s">
        <v>1796</v>
      </c>
      <c r="G343" s="182" t="s">
        <v>13177</v>
      </c>
      <c r="H343" s="183">
        <v>0</v>
      </c>
      <c r="I343" s="184" t="s">
        <v>1797</v>
      </c>
      <c r="J343" s="184" t="s">
        <v>1583</v>
      </c>
      <c r="K343" s="224"/>
      <c r="L343" s="224"/>
      <c r="M343" s="224"/>
      <c r="N343" s="224"/>
      <c r="O343" s="224"/>
      <c r="P343" s="185"/>
      <c r="Q343" s="225"/>
      <c r="R343" s="182" t="str">
        <f ca="1">IF(ISERROR($V343),"",OFFSET('Smelter Look-up'!$C$4,$V343-4,0)&amp;"")</f>
        <v>Niagara Refining LLC</v>
      </c>
      <c r="S343" s="181" t="str">
        <f t="shared" ca="1" si="47"/>
        <v>US</v>
      </c>
      <c r="T343" s="181" t="str">
        <f ca="1">IF(B343="","",IF(ISERROR(MATCH($J343,SorP!$B$1:$B$6226,0)),"",INDIRECT("'SorP'!$A$"&amp;MATCH($S343&amp;$J343,SorP!C:C,0))))</f>
        <v>US-NY</v>
      </c>
      <c r="U343" s="201"/>
      <c r="V343" s="226">
        <f>IF(C343="",NA(),IF(OR(C343="Smelter not listed",C343="Smelter not yet identified"),MATCH($B343&amp;$D343,'Smelter Look-up'!$J:$J,0),MATCH($B343&amp;$C343,'Smelter Look-up'!$J:$J,0)))</f>
        <v>616</v>
      </c>
      <c r="X343" s="227">
        <f t="shared" si="48"/>
        <v>0</v>
      </c>
      <c r="AB343" s="228" t="str">
        <f t="shared" si="49"/>
        <v>TungstenNiagara Refining LLC</v>
      </c>
    </row>
    <row r="344" spans="1:28" s="227" customFormat="1" ht="63.75">
      <c r="A344" s="181" t="s">
        <v>13780</v>
      </c>
      <c r="B344" s="182" t="s">
        <v>1101</v>
      </c>
      <c r="C344" s="186" t="s">
        <v>13766</v>
      </c>
      <c r="D344" s="230"/>
      <c r="E344" s="182" t="s">
        <v>854</v>
      </c>
      <c r="F344" s="182" t="s">
        <v>13780</v>
      </c>
      <c r="G344" s="182" t="s">
        <v>13177</v>
      </c>
      <c r="H344" s="183">
        <v>0</v>
      </c>
      <c r="I344" s="184" t="s">
        <v>13788</v>
      </c>
      <c r="J344" s="184" t="s">
        <v>13789</v>
      </c>
      <c r="K344" s="224"/>
      <c r="L344" s="224"/>
      <c r="M344" s="224"/>
      <c r="N344" s="224"/>
      <c r="O344" s="224"/>
      <c r="P344" s="185"/>
      <c r="Q344" s="225"/>
      <c r="R344" s="182" t="str">
        <f ca="1">IF(ISERROR($V344),"",OFFSET('Smelter Look-up'!$C$4,$V344-4,0)&amp;"")</f>
        <v>NPP Tyazhmetprom LLC</v>
      </c>
      <c r="S344" s="181" t="str">
        <f t="shared" ca="1" si="47"/>
        <v>RU</v>
      </c>
      <c r="T344" s="181" t="str">
        <f ca="1">IF(B344="","",IF(ISERROR(MATCH($J344,SorP!$B$1:$B$6226,0)),"",INDIRECT("'SorP'!$A$"&amp;MATCH($S344&amp;$J344,SorP!C:C,0))))</f>
        <v>RU-CHE</v>
      </c>
      <c r="U344" s="201"/>
      <c r="V344" s="226">
        <f>IF(C344="",NA(),IF(OR(C344="Smelter not listed",C344="Smelter not yet identified"),MATCH($B344&amp;$D344,'Smelter Look-up'!$J:$J,0),MATCH($B344&amp;$C344,'Smelter Look-up'!$J:$J,0)))</f>
        <v>617</v>
      </c>
      <c r="X344" s="227">
        <f t="shared" si="48"/>
        <v>0</v>
      </c>
      <c r="AB344" s="228" t="str">
        <f t="shared" si="49"/>
        <v>TungstenNPP Tyazhmetprom LLC</v>
      </c>
    </row>
    <row r="345" spans="1:28" s="227" customFormat="1" ht="51">
      <c r="A345" s="181" t="s">
        <v>14975</v>
      </c>
      <c r="B345" s="182" t="s">
        <v>1101</v>
      </c>
      <c r="C345" s="186" t="s">
        <v>14974</v>
      </c>
      <c r="D345" s="230"/>
      <c r="E345" s="182" t="s">
        <v>854</v>
      </c>
      <c r="F345" s="182" t="s">
        <v>14975</v>
      </c>
      <c r="G345" s="182" t="s">
        <v>13177</v>
      </c>
      <c r="H345" s="183">
        <v>0</v>
      </c>
      <c r="I345" s="184" t="s">
        <v>14991</v>
      </c>
      <c r="J345" s="184" t="s">
        <v>9906</v>
      </c>
      <c r="K345" s="224"/>
      <c r="L345" s="224"/>
      <c r="M345" s="224"/>
      <c r="N345" s="224"/>
      <c r="O345" s="224"/>
      <c r="P345" s="185"/>
      <c r="Q345" s="225"/>
      <c r="R345" s="182" t="str">
        <f ca="1">IF(ISERROR($V345),"",OFFSET('Smelter Look-up'!$C$4,$V345-4,0)&amp;"")</f>
        <v>OOO “Technolom” 1</v>
      </c>
      <c r="S345" s="181" t="str">
        <f t="shared" ca="1" si="47"/>
        <v>RU</v>
      </c>
      <c r="T345" s="181" t="str">
        <f ca="1">IF(B345="","",IF(ISERROR(MATCH($J345,SorP!$B$1:$B$6226,0)),"",INDIRECT("'SorP'!$A$"&amp;MATCH($S345&amp;$J345,SorP!C:C,0))))</f>
        <v>RU-MOS</v>
      </c>
      <c r="U345" s="201"/>
      <c r="V345" s="226">
        <f>IF(C345="",NA(),IF(OR(C345="Smelter not listed",C345="Smelter not yet identified"),MATCH($B345&amp;$D345,'Smelter Look-up'!$J:$J,0),MATCH($B345&amp;$C345,'Smelter Look-up'!$J:$J,0)))</f>
        <v>619</v>
      </c>
      <c r="X345" s="227">
        <f t="shared" si="48"/>
        <v>0</v>
      </c>
      <c r="AB345" s="228" t="str">
        <f t="shared" si="49"/>
        <v>TungstenOOO “Technolom” 1</v>
      </c>
    </row>
    <row r="346" spans="1:28" s="227" customFormat="1" ht="51">
      <c r="A346" s="181" t="s">
        <v>14977</v>
      </c>
      <c r="B346" s="182" t="s">
        <v>1101</v>
      </c>
      <c r="C346" s="186" t="s">
        <v>14976</v>
      </c>
      <c r="D346" s="230"/>
      <c r="E346" s="182" t="s">
        <v>854</v>
      </c>
      <c r="F346" s="182" t="s">
        <v>14977</v>
      </c>
      <c r="G346" s="182" t="s">
        <v>13177</v>
      </c>
      <c r="H346" s="183">
        <v>0</v>
      </c>
      <c r="I346" s="184" t="s">
        <v>14991</v>
      </c>
      <c r="J346" s="184" t="s">
        <v>9906</v>
      </c>
      <c r="K346" s="224"/>
      <c r="L346" s="224"/>
      <c r="M346" s="224"/>
      <c r="N346" s="224"/>
      <c r="O346" s="224"/>
      <c r="P346" s="185"/>
      <c r="Q346" s="225"/>
      <c r="R346" s="182" t="str">
        <f ca="1">IF(ISERROR($V346),"",OFFSET('Smelter Look-up'!$C$4,$V346-4,0)&amp;"")</f>
        <v>OOO “Technolom” 2</v>
      </c>
      <c r="S346" s="181" t="str">
        <f t="shared" ca="1" si="47"/>
        <v>RU</v>
      </c>
      <c r="T346" s="181" t="str">
        <f ca="1">IF(B346="","",IF(ISERROR(MATCH($J346,SorP!$B$1:$B$6226,0)),"",INDIRECT("'SorP'!$A$"&amp;MATCH($S346&amp;$J346,SorP!C:C,0))))</f>
        <v>RU-MOS</v>
      </c>
      <c r="U346" s="201"/>
      <c r="V346" s="226">
        <f>IF(C346="",NA(),IF(OR(C346="Smelter not listed",C346="Smelter not yet identified"),MATCH($B346&amp;$D346,'Smelter Look-up'!$J:$J,0),MATCH($B346&amp;$C346,'Smelter Look-up'!$J:$J,0)))</f>
        <v>620</v>
      </c>
      <c r="X346" s="227">
        <f t="shared" si="48"/>
        <v>0</v>
      </c>
      <c r="AB346" s="228" t="str">
        <f t="shared" si="49"/>
        <v>TungstenOOO “Technolom” 2</v>
      </c>
    </row>
    <row r="347" spans="1:28" s="227" customFormat="1" ht="102">
      <c r="A347" s="181" t="s">
        <v>2225</v>
      </c>
      <c r="B347" s="182" t="s">
        <v>1101</v>
      </c>
      <c r="C347" s="186" t="s">
        <v>2295</v>
      </c>
      <c r="D347" s="230"/>
      <c r="E347" s="182" t="s">
        <v>852</v>
      </c>
      <c r="F347" s="182" t="s">
        <v>2225</v>
      </c>
      <c r="G347" s="182">
        <v>0</v>
      </c>
      <c r="H347" s="183">
        <v>0</v>
      </c>
      <c r="I347" s="184" t="s">
        <v>2226</v>
      </c>
      <c r="J347" s="184" t="s">
        <v>2227</v>
      </c>
      <c r="K347" s="224"/>
      <c r="L347" s="224"/>
      <c r="M347" s="224"/>
      <c r="N347" s="224"/>
      <c r="O347" s="224"/>
      <c r="P347" s="185"/>
      <c r="Q347" s="225"/>
      <c r="R347" s="182" t="str">
        <f ca="1">IF(ISERROR($V347),"",OFFSET('Smelter Look-up'!$C$4,$V347-4,0)&amp;"")</f>
        <v>Philippine Chuangxin Industrial Co., Inc.</v>
      </c>
      <c r="S347" s="181" t="str">
        <f t="shared" ca="1" si="47"/>
        <v>PH</v>
      </c>
      <c r="T347" s="181" t="str">
        <f ca="1">IF(B347="","",IF(ISERROR(MATCH($J347,SorP!$B$1:$B$6226,0)),"",INDIRECT("'SorP'!$A$"&amp;MATCH($S347&amp;$J347,SorP!C:C,0))))</f>
        <v>PH-BUL</v>
      </c>
      <c r="U347" s="201"/>
      <c r="V347" s="226">
        <f>IF(C347="",NA(),IF(OR(C347="Smelter not listed",C347="Smelter not yet identified"),MATCH($B347&amp;$D347,'Smelter Look-up'!$J:$J,0),MATCH($B347&amp;$C347,'Smelter Look-up'!$J:$J,0)))</f>
        <v>623</v>
      </c>
      <c r="X347" s="227">
        <f t="shared" si="48"/>
        <v>0</v>
      </c>
      <c r="AB347" s="228" t="str">
        <f t="shared" si="49"/>
        <v>TungstenPhilippine Chuangxin Industrial Co., Inc.</v>
      </c>
    </row>
    <row r="348" spans="1:28" s="227" customFormat="1" ht="127.5">
      <c r="A348" s="181" t="s">
        <v>15658</v>
      </c>
      <c r="B348" s="182" t="s">
        <v>1101</v>
      </c>
      <c r="C348" s="186" t="s">
        <v>15657</v>
      </c>
      <c r="D348" s="230"/>
      <c r="E348" s="182" t="s">
        <v>1069</v>
      </c>
      <c r="F348" s="182" t="s">
        <v>15658</v>
      </c>
      <c r="G348" s="182">
        <v>0</v>
      </c>
      <c r="H348" s="183">
        <v>0</v>
      </c>
      <c r="I348" s="184" t="s">
        <v>13743</v>
      </c>
      <c r="J348" s="184" t="s">
        <v>13530</v>
      </c>
      <c r="K348" s="224"/>
      <c r="L348" s="224"/>
      <c r="M348" s="224"/>
      <c r="N348" s="224"/>
      <c r="O348" s="224"/>
      <c r="P348" s="185"/>
      <c r="Q348" s="225"/>
      <c r="R348" s="182" t="str">
        <f ca="1">IF(ISERROR($V348),"",OFFSET('Smelter Look-up'!$C$4,$V348-4,0)&amp;"")</f>
        <v>Shinwon Tungsten (Fujian Shanghang) Co., Ltd.</v>
      </c>
      <c r="S348" s="181" t="str">
        <f t="shared" ca="1" si="47"/>
        <v>CN</v>
      </c>
      <c r="T348" s="181" t="str">
        <f ca="1">IF(B348="","",IF(ISERROR(MATCH($J348,SorP!$B$1:$B$6226,0)),"",INDIRECT("'SorP'!$A$"&amp;MATCH($S348&amp;$J348,SorP!C:C,0))))</f>
        <v>CN-FJ</v>
      </c>
      <c r="U348" s="201"/>
      <c r="V348" s="226">
        <f>IF(C348="",NA(),IF(OR(C348="Smelter not listed",C348="Smelter not yet identified"),MATCH($B348&amp;$D348,'Smelter Look-up'!$J:$J,0),MATCH($B348&amp;$C348,'Smelter Look-up'!$J:$J,0)))</f>
        <v>625</v>
      </c>
      <c r="X348" s="227">
        <f t="shared" si="48"/>
        <v>0</v>
      </c>
      <c r="AB348" s="228" t="str">
        <f t="shared" si="49"/>
        <v>TungstenShinwon Tungsten (Fujian Shanghang) Co., Ltd.</v>
      </c>
    </row>
    <row r="349" spans="1:28" s="227" customFormat="1" ht="76.5">
      <c r="A349" s="181" t="s">
        <v>1391</v>
      </c>
      <c r="B349" s="182" t="s">
        <v>1101</v>
      </c>
      <c r="C349" s="186" t="s">
        <v>14948</v>
      </c>
      <c r="D349" s="230"/>
      <c r="E349" s="182" t="s">
        <v>1070</v>
      </c>
      <c r="F349" s="182" t="s">
        <v>1391</v>
      </c>
      <c r="G349" s="182">
        <v>0</v>
      </c>
      <c r="H349" s="183">
        <v>0</v>
      </c>
      <c r="I349" s="184" t="s">
        <v>1710</v>
      </c>
      <c r="J349" s="184" t="s">
        <v>1511</v>
      </c>
      <c r="K349" s="224"/>
      <c r="L349" s="224"/>
      <c r="M349" s="224"/>
      <c r="N349" s="224"/>
      <c r="O349" s="224"/>
      <c r="P349" s="185"/>
      <c r="Q349" s="225"/>
      <c r="R349" s="182" t="str">
        <f ca="1">IF(ISERROR($V349),"",OFFSET('Smelter Look-up'!$C$4,$V349-4,0)&amp;"")</f>
        <v>TANIOBIS Smelting GmbH &amp; Co. KG</v>
      </c>
      <c r="S349" s="181" t="str">
        <f t="shared" ca="1" si="47"/>
        <v>DE</v>
      </c>
      <c r="T349" s="181" t="str">
        <f ca="1">IF(B349="","",IF(ISERROR(MATCH($J349,SorP!$B$1:$B$6226,0)),"",INDIRECT("'SorP'!$A$"&amp;MATCH($S349&amp;$J349,SorP!C:C,0))))</f>
        <v>DE-BW</v>
      </c>
      <c r="U349" s="201"/>
      <c r="V349" s="226">
        <f>IF(C349="",NA(),IF(OR(C349="Smelter not listed",C349="Smelter not yet identified"),MATCH($B349&amp;$D349,'Smelter Look-up'!$J:$J,0),MATCH($B349&amp;$C349,'Smelter Look-up'!$J:$J,0)))</f>
        <v>626</v>
      </c>
      <c r="X349" s="227">
        <f t="shared" si="48"/>
        <v>0</v>
      </c>
      <c r="AB349" s="228" t="str">
        <f t="shared" si="49"/>
        <v>TungstenTANIOBIS Smelting GmbH &amp; Co. KG</v>
      </c>
    </row>
    <row r="350" spans="1:28" s="227" customFormat="1" ht="102">
      <c r="A350" s="181" t="s">
        <v>15364</v>
      </c>
      <c r="B350" s="182" t="s">
        <v>1101</v>
      </c>
      <c r="C350" s="186" t="s">
        <v>15363</v>
      </c>
      <c r="D350" s="230"/>
      <c r="E350" s="182" t="s">
        <v>863</v>
      </c>
      <c r="F350" s="182" t="s">
        <v>15364</v>
      </c>
      <c r="G350" s="182">
        <v>0</v>
      </c>
      <c r="H350" s="183">
        <v>0</v>
      </c>
      <c r="I350" s="184" t="s">
        <v>15366</v>
      </c>
      <c r="J350" s="184" t="s">
        <v>12081</v>
      </c>
      <c r="K350" s="224"/>
      <c r="L350" s="224"/>
      <c r="M350" s="224"/>
      <c r="N350" s="224"/>
      <c r="O350" s="224"/>
      <c r="P350" s="185"/>
      <c r="Q350" s="225"/>
      <c r="R350" s="182" t="str">
        <f ca="1">IF(ISERROR($V350),"",OFFSET('Smelter Look-up'!$C$4,$V350-4,0)&amp;"")</f>
        <v>Tungsten Vietnam Joint Stock Company</v>
      </c>
      <c r="S350" s="181" t="str">
        <f t="shared" ca="1" si="47"/>
        <v>VN</v>
      </c>
      <c r="T350" s="181" t="str">
        <f ca="1">IF(B350="","",IF(ISERROR(MATCH($J350,SorP!$B$1:$B$6226,0)),"",INDIRECT("'SorP'!$A$"&amp;MATCH($S350&amp;$J350,SorP!C:C,0))))</f>
        <v>VN-69</v>
      </c>
      <c r="U350" s="201"/>
      <c r="V350" s="226">
        <f>IF(C350="",NA(),IF(OR(C350="Smelter not listed",C350="Smelter not yet identified"),MATCH($B350&amp;$D350,'Smelter Look-up'!$J:$J,0),MATCH($B350&amp;$C350,'Smelter Look-up'!$J:$J,0)))</f>
        <v>628</v>
      </c>
      <c r="X350" s="227">
        <f t="shared" si="48"/>
        <v>0</v>
      </c>
      <c r="AB350" s="228" t="str">
        <f t="shared" si="49"/>
        <v>TungstenTungsten Vietnam Joint Stock Company</v>
      </c>
    </row>
    <row r="351" spans="1:28" s="227" customFormat="1" ht="89.25">
      <c r="A351" s="181" t="s">
        <v>2400</v>
      </c>
      <c r="B351" s="182" t="s">
        <v>1101</v>
      </c>
      <c r="C351" s="186" t="s">
        <v>2399</v>
      </c>
      <c r="D351" s="230"/>
      <c r="E351" s="182" t="s">
        <v>854</v>
      </c>
      <c r="F351" s="182" t="s">
        <v>2400</v>
      </c>
      <c r="G351" s="182">
        <v>0</v>
      </c>
      <c r="H351" s="183">
        <v>0</v>
      </c>
      <c r="I351" s="184" t="s">
        <v>2489</v>
      </c>
      <c r="J351" s="184" t="s">
        <v>9893</v>
      </c>
      <c r="K351" s="224"/>
      <c r="L351" s="224"/>
      <c r="M351" s="224"/>
      <c r="N351" s="224"/>
      <c r="O351" s="224"/>
      <c r="P351" s="185"/>
      <c r="Q351" s="225"/>
      <c r="R351" s="182" t="str">
        <f ca="1">IF(ISERROR($V351),"",OFFSET('Smelter Look-up'!$C$4,$V351-4,0)&amp;"")</f>
        <v>Unecha Refractory metals plant</v>
      </c>
      <c r="S351" s="181" t="str">
        <f t="shared" ca="1" si="47"/>
        <v>RU</v>
      </c>
      <c r="T351" s="181" t="str">
        <f ca="1">IF(B351="","",IF(ISERROR(MATCH($J351,SorP!$B$1:$B$6226,0)),"",INDIRECT("'SorP'!$A$"&amp;MATCH($S351&amp;$J351,SorP!C:C,0))))</f>
        <v>RU-BRY</v>
      </c>
      <c r="U351" s="201"/>
      <c r="V351" s="226">
        <f>IF(C351="",NA(),IF(OR(C351="Smelter not listed",C351="Smelter not yet identified"),MATCH($B351&amp;$D351,'Smelter Look-up'!$J:$J,0),MATCH($B351&amp;$C351,'Smelter Look-up'!$J:$J,0)))</f>
        <v>629</v>
      </c>
      <c r="X351" s="227">
        <f t="shared" si="48"/>
        <v>0</v>
      </c>
      <c r="AB351" s="228" t="str">
        <f t="shared" si="49"/>
        <v>TungstenUnecha Refractory metals plant</v>
      </c>
    </row>
    <row r="352" spans="1:28" s="227" customFormat="1" ht="89.25">
      <c r="A352" s="181" t="s">
        <v>775</v>
      </c>
      <c r="B352" s="182" t="s">
        <v>1101</v>
      </c>
      <c r="C352" s="186" t="s">
        <v>2490</v>
      </c>
      <c r="D352" s="230"/>
      <c r="E352" s="182" t="s">
        <v>1063</v>
      </c>
      <c r="F352" s="182" t="s">
        <v>775</v>
      </c>
      <c r="G352" s="182">
        <v>0</v>
      </c>
      <c r="H352" s="183">
        <v>0</v>
      </c>
      <c r="I352" s="184" t="s">
        <v>1785</v>
      </c>
      <c r="J352" s="184" t="s">
        <v>2761</v>
      </c>
      <c r="K352" s="224"/>
      <c r="L352" s="224"/>
      <c r="M352" s="224"/>
      <c r="N352" s="224"/>
      <c r="O352" s="224"/>
      <c r="P352" s="185"/>
      <c r="Q352" s="225"/>
      <c r="R352" s="182" t="str">
        <f ca="1">IF(ISERROR($V352),"",OFFSET('Smelter Look-up'!$C$4,$V352-4,0)&amp;"")</f>
        <v>Wolfram Bergbau und Hutten AG</v>
      </c>
      <c r="S352" s="181" t="str">
        <f t="shared" ca="1" si="47"/>
        <v>AT</v>
      </c>
      <c r="T352" s="181" t="str">
        <f ca="1">IF(B352="","",IF(ISERROR(MATCH($J352,SorP!$B$1:$B$6226,0)),"",INDIRECT("'SorP'!$A$"&amp;MATCH($S352&amp;$J352,SorP!C:C,0))))</f>
        <v>AT-6</v>
      </c>
      <c r="U352" s="201"/>
      <c r="V352" s="226">
        <f>IF(C352="",NA(),IF(OR(C352="Smelter not listed",C352="Smelter not yet identified"),MATCH($B352&amp;$D352,'Smelter Look-up'!$J:$J,0),MATCH($B352&amp;$C352,'Smelter Look-up'!$J:$J,0)))</f>
        <v>632</v>
      </c>
      <c r="X352" s="227">
        <f t="shared" si="48"/>
        <v>0</v>
      </c>
      <c r="AB352" s="228" t="str">
        <f t="shared" si="49"/>
        <v>TungstenWolfram Bergbau und Hutten AG</v>
      </c>
    </row>
    <row r="353" spans="1:28" s="227" customFormat="1" ht="76.5">
      <c r="A353" s="181" t="s">
        <v>137</v>
      </c>
      <c r="B353" s="182" t="s">
        <v>1101</v>
      </c>
      <c r="C353" s="186" t="s">
        <v>147</v>
      </c>
      <c r="D353" s="230"/>
      <c r="E353" s="182" t="s">
        <v>1069</v>
      </c>
      <c r="F353" s="182" t="s">
        <v>137</v>
      </c>
      <c r="G353" s="182">
        <v>0</v>
      </c>
      <c r="H353" s="183">
        <v>0</v>
      </c>
      <c r="I353" s="184" t="s">
        <v>1788</v>
      </c>
      <c r="J353" s="184" t="s">
        <v>13530</v>
      </c>
      <c r="K353" s="224"/>
      <c r="L353" s="224"/>
      <c r="M353" s="224"/>
      <c r="N353" s="224"/>
      <c r="O353" s="224"/>
      <c r="P353" s="185"/>
      <c r="Q353" s="225"/>
      <c r="R353" s="182" t="str">
        <f ca="1">IF(ISERROR($V353),"",OFFSET('Smelter Look-up'!$C$4,$V353-4,0)&amp;"")</f>
        <v>Xiamen Tungsten (H.C.) Co., Ltd.</v>
      </c>
      <c r="S353" s="181" t="str">
        <f t="shared" ca="1" si="47"/>
        <v>CN</v>
      </c>
      <c r="T353" s="181" t="str">
        <f ca="1">IF(B353="","",IF(ISERROR(MATCH($J353,SorP!$B$1:$B$6226,0)),"",INDIRECT("'SorP'!$A$"&amp;MATCH($S353&amp;$J353,SorP!C:C,0))))</f>
        <v>CN-FJ</v>
      </c>
      <c r="U353" s="201"/>
      <c r="V353" s="226">
        <f>IF(C353="",NA(),IF(OR(C353="Smelter not listed",C353="Smelter not yet identified"),MATCH($B353&amp;$D353,'Smelter Look-up'!$J:$J,0),MATCH($B353&amp;$C353,'Smelter Look-up'!$J:$J,0)))</f>
        <v>635</v>
      </c>
      <c r="X353" s="227">
        <f t="shared" si="48"/>
        <v>0</v>
      </c>
      <c r="AB353" s="228" t="str">
        <f t="shared" si="49"/>
        <v>TungstenXiamen Tungsten (H.C.) Co., Ltd.</v>
      </c>
    </row>
    <row r="354" spans="1:28" s="227" customFormat="1" ht="63.75">
      <c r="A354" s="181" t="s">
        <v>776</v>
      </c>
      <c r="B354" s="182" t="s">
        <v>1101</v>
      </c>
      <c r="C354" s="186" t="s">
        <v>1348</v>
      </c>
      <c r="D354" s="230"/>
      <c r="E354" s="182" t="s">
        <v>1069</v>
      </c>
      <c r="F354" s="182" t="s">
        <v>776</v>
      </c>
      <c r="G354" s="182">
        <v>0</v>
      </c>
      <c r="H354" s="183">
        <v>0</v>
      </c>
      <c r="I354" s="184" t="s">
        <v>1788</v>
      </c>
      <c r="J354" s="184" t="s">
        <v>13530</v>
      </c>
      <c r="K354" s="224"/>
      <c r="L354" s="224"/>
      <c r="M354" s="224"/>
      <c r="N354" s="224"/>
      <c r="O354" s="224"/>
      <c r="P354" s="185"/>
      <c r="Q354" s="225"/>
      <c r="R354" s="182" t="str">
        <f ca="1">IF(ISERROR($V354),"",OFFSET('Smelter Look-up'!$C$4,$V354-4,0)&amp;"")</f>
        <v>Xiamen Tungsten Co., Ltd.</v>
      </c>
      <c r="S354" s="181" t="str">
        <f t="shared" ca="1" si="47"/>
        <v>CN</v>
      </c>
      <c r="T354" s="181" t="str">
        <f ca="1">IF(B354="","",IF(ISERROR(MATCH($J354,SorP!$B$1:$B$6226,0)),"",INDIRECT("'SorP'!$A$"&amp;MATCH($S354&amp;$J354,SorP!C:C,0))))</f>
        <v>CN-FJ</v>
      </c>
      <c r="U354" s="201"/>
      <c r="V354" s="226">
        <f>IF(C354="",NA(),IF(OR(C354="Smelter not listed",C354="Smelter not yet identified"),MATCH($B354&amp;$D354,'Smelter Look-up'!$J:$J,0),MATCH($B354&amp;$C354,'Smelter Look-up'!$J:$J,0)))</f>
        <v>636</v>
      </c>
      <c r="X354" s="227">
        <f t="shared" si="48"/>
        <v>0</v>
      </c>
      <c r="AB354" s="228" t="str">
        <f t="shared" si="49"/>
        <v>TungstenXiamen Tungsten Co., Ltd.</v>
      </c>
    </row>
    <row r="355" spans="1:28" s="227" customFormat="1" ht="27.75" customHeight="1">
      <c r="A355" s="181" t="s">
        <v>15320</v>
      </c>
      <c r="B355" s="182" t="s">
        <v>1101</v>
      </c>
      <c r="C355" s="186" t="s">
        <v>15319</v>
      </c>
      <c r="D355" s="230"/>
      <c r="E355" s="182" t="s">
        <v>1069</v>
      </c>
      <c r="F355" s="182" t="s">
        <v>15320</v>
      </c>
      <c r="G355" s="182">
        <v>0</v>
      </c>
      <c r="H355" s="183">
        <v>0</v>
      </c>
      <c r="I355" s="184" t="s">
        <v>15321</v>
      </c>
      <c r="J355" s="184" t="s">
        <v>13531</v>
      </c>
      <c r="K355" s="224"/>
      <c r="L355" s="224"/>
      <c r="M355" s="224"/>
      <c r="N355" s="224"/>
      <c r="O355" s="224"/>
      <c r="P355" s="185"/>
      <c r="Q355" s="225"/>
      <c r="R355" s="182" t="str">
        <f ca="1">IF(ISERROR($V355),"",OFFSET('Smelter Look-up'!$C$4,$V355-4,0)&amp;"")</f>
        <v>YUDU ANSHENG TUNGSTEN CO., LTD.</v>
      </c>
      <c r="S355" s="181" t="str">
        <f t="shared" ref="S355:S357" ca="1" si="50">IF(B355="","",IF(ISERROR(MATCH($E355,CL,0)),"Unknown",INDIRECT("'C'!$A$"&amp;MATCH($E355,CL,0)+1)))</f>
        <v>CN</v>
      </c>
      <c r="T355" s="181" t="str">
        <f ca="1">IF(B355="","",IF(ISERROR(MATCH($J355,SorP!$B$1:$B$6226,0)),"",INDIRECT("'SorP'!$A$"&amp;MATCH($S355&amp;$J355,SorP!C:C,0))))</f>
        <v>CN-JX</v>
      </c>
      <c r="U355" s="201"/>
      <c r="V355" s="226">
        <f>IF(C355="",NA(),IF(OR(C355="Smelter not listed",C355="Smelter not yet identified"),MATCH($B355&amp;$D355,'Smelter Look-up'!$J:$J,0),MATCH($B355&amp;$C355,'Smelter Look-up'!$J:$J,0)))</f>
        <v>637</v>
      </c>
      <c r="X355" s="227">
        <f t="shared" ref="X355:X357" si="51">IF(AND(C355="Smelter not listed",OR(LEN(D355)=0,LEN(E355)=0)),1,0)</f>
        <v>0</v>
      </c>
      <c r="AB355" s="228" t="str">
        <f t="shared" ref="AB355:AB357" si="52">B355&amp;C355</f>
        <v>TungstenYUDU ANSHENG TUNGSTEN CO., LTD.</v>
      </c>
    </row>
    <row r="356" spans="1:28" s="227" customFormat="1" ht="24" customHeight="1">
      <c r="A356" s="182" t="s">
        <v>766</v>
      </c>
      <c r="B356" s="182" t="s">
        <v>1099</v>
      </c>
      <c r="C356" s="186" t="s">
        <v>15303</v>
      </c>
      <c r="D356" s="230"/>
      <c r="E356" s="182" t="s">
        <v>1069</v>
      </c>
      <c r="F356" s="182" t="s">
        <v>766</v>
      </c>
      <c r="G356" s="182" t="s">
        <v>13177</v>
      </c>
      <c r="H356" s="183">
        <v>0</v>
      </c>
      <c r="I356" s="184" t="s">
        <v>2398</v>
      </c>
      <c r="J356" s="184" t="s">
        <v>13540</v>
      </c>
      <c r="K356" s="224"/>
      <c r="L356" s="224"/>
      <c r="M356" s="224"/>
      <c r="N356" s="224"/>
      <c r="O356" s="224"/>
      <c r="P356" s="185"/>
      <c r="Q356" s="225"/>
      <c r="R356" s="182" t="str">
        <f ca="1">IF(ISERROR($V356),"",OFFSET('Smelter Look-up'!$C$4,$V356-4,0)&amp;"")</f>
        <v>Tin Smelting Branch of Yunnan Tin Co., Ltd.</v>
      </c>
      <c r="S356" s="181" t="str">
        <f t="shared" ca="1" si="50"/>
        <v>CN</v>
      </c>
      <c r="T356" s="181" t="str">
        <f ca="1">IF(B356="","",IF(ISERROR(MATCH($J356,SorP!$B$1:$B$6226,0)),"",INDIRECT("'SorP'!$A$"&amp;MATCH($S356&amp;$J356,SorP!C:C,0))))</f>
        <v>CN-YN</v>
      </c>
      <c r="U356" s="201"/>
      <c r="V356" s="226">
        <f>IF(C356="",NA(),IF(OR(C356="Smelter not listed",C356="Smelter not yet identified"),MATCH($B356&amp;$D356,'Smelter Look-up'!$J:$J,0),MATCH($B356&amp;$C356,'Smelter Look-up'!$J:$J,0)))</f>
        <v>524</v>
      </c>
      <c r="X356" s="227">
        <f t="shared" si="51"/>
        <v>0</v>
      </c>
      <c r="AB356" s="228" t="str">
        <f t="shared" si="52"/>
        <v>TinTin Smelting Branch of Yunnan Tin Co., Ltd.</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6" ca="1" si="5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6" ca="1" si="54">IF(AND(C358="Smelter not listed",OR(LEN(D358)=0,LEN(E358)=0)),1,0)</f>
        <v>0</v>
      </c>
      <c r="AB358" s="228" t="str">
        <f t="shared" ref="AB358:AB386" si="5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7"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7" ca="1" si="57">IF(AND(C387="Smelter not listed",OR(LEN(D387)=0,LEN(E387)=0)),1,0)</f>
        <v>0</v>
      </c>
      <c r="AB387" s="228" t="str">
        <f t="shared" ref="AB387:AB417"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 ca="1" si="60">IF(AND(C418="Smelter not listed",OR(LEN(D418)=0,LEN(E418)=0)),1,0)</f>
        <v>0</v>
      </c>
      <c r="AB418" s="228" t="str">
        <f t="shared" ref="AB41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62">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50" ca="1" si="63">IF(AND(C419="Smelter not listed",OR(LEN(D419)=0,LEN(E419)=0)),1,0)</f>
        <v>0</v>
      </c>
      <c r="AB419" s="228" t="str">
        <f t="shared" ref="AB419:AB450" si="64">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1" ca="1" si="66">IF(AND(C451="Smelter not listed",OR(LEN(D451)=0,LEN(E451)=0)),1,0)</f>
        <v>0</v>
      </c>
      <c r="AB451" s="228" t="str">
        <f t="shared" ref="AB451:AB481"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 ca="1" si="69">IF(AND(C482="Smelter not listed",OR(LEN(D482)=0,LEN(E482)=0)),1,0)</f>
        <v>0</v>
      </c>
      <c r="AB482" s="228" t="str">
        <f t="shared" ref="AB48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71">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4" ca="1" si="72">IF(AND(C483="Smelter not listed",OR(LEN(D483)=0,LEN(E483)=0)),1,0)</f>
        <v>0</v>
      </c>
      <c r="AB483" s="228" t="str">
        <f t="shared" ref="AB483:AB514" si="73">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5" ca="1" si="75">IF(AND(C515="Smelter not listed",OR(LEN(D515)=0,LEN(E515)=0)),1,0)</f>
        <v>0</v>
      </c>
      <c r="AB515" s="228" t="str">
        <f t="shared" ref="AB515:AB545"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8">IF(AND(C546="Smelter not listed",OR(LEN(D546)=0,LEN(E546)=0)),1,0)</f>
        <v>0</v>
      </c>
      <c r="AB546" s="228" t="str">
        <f t="shared" ref="AB54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ca="1">IF(AND(C549="Smelter not listed",OR(LEN(D549)=0,LEN(E549)=0)),1,0)</f>
        <v>0</v>
      </c>
      <c r="AB549" s="228" t="str">
        <f>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ca="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ca="1">IF(AND(C550="Smelter not listed",OR(LEN(D550)=0,LEN(E550)=0)),1,0)</f>
        <v>0</v>
      </c>
      <c r="AB550" s="228" t="str">
        <f>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 ca="1" si="80">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 ca="1" si="81">IF(AND(C551="Smelter not listed",OR(LEN(D551)=0,LEN(E551)=0)),1,0)</f>
        <v>0</v>
      </c>
      <c r="AB551" s="228" t="str">
        <f t="shared" ref="AB551" si="82">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S599" ca="1" si="83">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X599" ca="1" si="84">IF(AND(C552="Smelter not listed",OR(LEN(D552)=0,LEN(E552)=0)),1,0)</f>
        <v>0</v>
      </c>
      <c r="AB552" s="228" t="str">
        <f t="shared" ref="AB552:AB599" si="85">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 ca="1" si="86">IF(B600="","",IF(ISERROR(MATCH($E600,CL,0)),"Unknown",INDIRECT("'C'!$A$"&amp;MATCH($E600,CL,0)+1)))</f>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ref="X600" ca="1" si="87">IF(AND(C600="Smelter not listed",OR(LEN(D600)=0,LEN(E600)=0)),1,0)</f>
        <v>0</v>
      </c>
      <c r="AB600" s="228" t="str">
        <f t="shared" ref="AB600" si="88">B600&amp;C600</f>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S632" ca="1" si="89">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X632" ca="1" si="90">IF(AND(C601="Smelter not listed",OR(LEN(D601)=0,LEN(E601)=0)),1,0)</f>
        <v>0</v>
      </c>
      <c r="AB601" s="228" t="str">
        <f t="shared" ref="AB601:AB632" si="91">B601&amp;C601</f>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3"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3" ca="1" si="93">IF(AND(C633="Smelter not listed",OR(LEN(D633)=0,LEN(E633)=0)),1,0)</f>
        <v>0</v>
      </c>
      <c r="AB633" s="228" t="str">
        <f t="shared" ref="AB633:AB663"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 ca="1" si="96">IF(AND(C664="Smelter not listed",OR(LEN(D664)=0,LEN(E664)=0)),1,0)</f>
        <v>0</v>
      </c>
      <c r="AB664" s="228" t="str">
        <f t="shared" ref="AB66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6" ca="1" si="98">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6" ca="1" si="99">IF(AND(C665="Smelter not listed",OR(LEN(D665)=0,LEN(E665)=0)),1,0)</f>
        <v>0</v>
      </c>
      <c r="AB665" s="228" t="str">
        <f t="shared" ref="AB665:AB696" si="100">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7"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7" ca="1" si="102">IF(AND(C697="Smelter not listed",OR(LEN(D697)=0,LEN(E697)=0)),1,0)</f>
        <v>0</v>
      </c>
      <c r="AB697" s="228" t="str">
        <f t="shared" ref="AB697:AB727"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 ca="1" si="105">IF(AND(C728="Smelter not listed",OR(LEN(D728)=0,LEN(E728)=0)),1,0)</f>
        <v>0</v>
      </c>
      <c r="AB728" s="228" t="str">
        <f t="shared" ref="AB72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60" ca="1" si="107">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60" ca="1" si="108">IF(AND(C729="Smelter not listed",OR(LEN(D729)=0,LEN(E729)=0)),1,0)</f>
        <v>0</v>
      </c>
      <c r="AB729" s="228" t="str">
        <f t="shared" ref="AB729:AB760" si="109">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1"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1" ca="1" si="111">IF(AND(C761="Smelter not listed",OR(LEN(D761)=0,LEN(E761)=0)),1,0)</f>
        <v>0</v>
      </c>
      <c r="AB761" s="228" t="str">
        <f t="shared" ref="AB761:AB791"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 ca="1" si="114">IF(AND(C792="Smelter not listed",OR(LEN(D792)=0,LEN(E792)=0)),1,0)</f>
        <v>0</v>
      </c>
      <c r="AB792" s="228" t="str">
        <f t="shared" ref="AB79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4" ca="1" si="116">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4" ca="1" si="117">IF(AND(C793="Smelter not listed",OR(LEN(D793)=0,LEN(E793)=0)),1,0)</f>
        <v>0</v>
      </c>
      <c r="AB793" s="228" t="str">
        <f t="shared" ref="AB793:AB824" si="118">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5"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5" ca="1" si="120">IF(AND(C825="Smelter not listed",OR(LEN(D825)=0,LEN(E825)=0)),1,0)</f>
        <v>0</v>
      </c>
      <c r="AB825" s="228" t="str">
        <f t="shared" ref="AB825:AB855"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 ca="1" si="123">IF(AND(C856="Smelter not listed",OR(LEN(D856)=0,LEN(E856)=0)),1,0)</f>
        <v>0</v>
      </c>
      <c r="AB856" s="228" t="str">
        <f t="shared" ref="AB85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8" ca="1" si="125">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8" ca="1" si="126">IF(AND(C857="Smelter not listed",OR(LEN(D857)=0,LEN(E857)=0)),1,0)</f>
        <v>0</v>
      </c>
      <c r="AB857" s="228" t="str">
        <f t="shared" ref="AB857:AB888" si="127">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19"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19" ca="1" si="129">IF(AND(C889="Smelter not listed",OR(LEN(D889)=0,LEN(E889)=0)),1,0)</f>
        <v>0</v>
      </c>
      <c r="AB889" s="228" t="str">
        <f t="shared" ref="AB889:AB919"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 ca="1" si="132">IF(AND(C920="Smelter not listed",OR(LEN(D920)=0,LEN(E920)=0)),1,0)</f>
        <v>0</v>
      </c>
      <c r="AB920" s="228" t="str">
        <f t="shared" ref="AB92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2" ca="1" si="134">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2" ca="1" si="135">IF(AND(C921="Smelter not listed",OR(LEN(D921)=0,LEN(E921)=0)),1,0)</f>
        <v>0</v>
      </c>
      <c r="AB921" s="228" t="str">
        <f t="shared" ref="AB921:AB952" si="136">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3"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3" ca="1" si="138">IF(AND(C953="Smelter not listed",OR(LEN(D953)=0,LEN(E953)=0)),1,0)</f>
        <v>0</v>
      </c>
      <c r="AB953" s="228" t="str">
        <f t="shared" ref="AB953:AB983"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 ca="1" si="141">IF(AND(C984="Smelter not listed",OR(LEN(D984)=0,LEN(E984)=0)),1,0)</f>
        <v>0</v>
      </c>
      <c r="AB984" s="228" t="str">
        <f t="shared" ref="AB98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6" ca="1" si="143">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6" ca="1" si="144">IF(AND(C985="Smelter not listed",OR(LEN(D985)=0,LEN(E985)=0)),1,0)</f>
        <v>0</v>
      </c>
      <c r="AB985" s="228" t="str">
        <f t="shared" ref="AB985:AB1016" si="145">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7"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7" ca="1" si="147">IF(AND(C1017="Smelter not listed",OR(LEN(D1017)=0,LEN(E1017)=0)),1,0)</f>
        <v>0</v>
      </c>
      <c r="AB1017" s="228" t="str">
        <f t="shared" ref="AB1017:AB1047"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 ca="1" si="150">IF(AND(C1048="Smelter not listed",OR(LEN(D1048)=0,LEN(E1048)=0)),1,0)</f>
        <v>0</v>
      </c>
      <c r="AB1048" s="228" t="str">
        <f t="shared" ref="AB104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80" ca="1" si="152">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80" ca="1" si="153">IF(AND(C1049="Smelter not listed",OR(LEN(D1049)=0,LEN(E1049)=0)),1,0)</f>
        <v>0</v>
      </c>
      <c r="AB1049" s="228" t="str">
        <f t="shared" ref="AB1049:AB1080" si="154">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1"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1" ca="1" si="156">IF(AND(C1081="Smelter not listed",OR(LEN(D1081)=0,LEN(E1081)=0)),1,0)</f>
        <v>0</v>
      </c>
      <c r="AB1081" s="228" t="str">
        <f t="shared" ref="AB1081:AB1111"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 ca="1" si="159">IF(AND(C1112="Smelter not listed",OR(LEN(D1112)=0,LEN(E1112)=0)),1,0)</f>
        <v>0</v>
      </c>
      <c r="AB1112" s="228" t="str">
        <f t="shared" ref="AB111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4" ca="1" si="161">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4" ca="1" si="162">IF(AND(C1113="Smelter not listed",OR(LEN(D1113)=0,LEN(E1113)=0)),1,0)</f>
        <v>0</v>
      </c>
      <c r="AB1113" s="228" t="str">
        <f t="shared" ref="AB1113:AB1144" si="163">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5"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5" ca="1" si="165">IF(AND(C1145="Smelter not listed",OR(LEN(D1145)=0,LEN(E1145)=0)),1,0)</f>
        <v>0</v>
      </c>
      <c r="AB1145" s="228" t="str">
        <f t="shared" ref="AB1145:AB1175"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 ca="1" si="168">IF(AND(C1176="Smelter not listed",OR(LEN(D1176)=0,LEN(E1176)=0)),1,0)</f>
        <v>0</v>
      </c>
      <c r="AB1176" s="228" t="str">
        <f t="shared" ref="AB117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8" ca="1" si="170">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8" ca="1" si="171">IF(AND(C1177="Smelter not listed",OR(LEN(D1177)=0,LEN(E1177)=0)),1,0)</f>
        <v>0</v>
      </c>
      <c r="AB1177" s="228" t="str">
        <f t="shared" ref="AB1177:AB1208" si="172">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39"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39" ca="1" si="174">IF(AND(C1209="Smelter not listed",OR(LEN(D1209)=0,LEN(E1209)=0)),1,0)</f>
        <v>0</v>
      </c>
      <c r="AB1209" s="228" t="str">
        <f t="shared" ref="AB1209:AB1239"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 ca="1" si="177">IF(AND(C1240="Smelter not listed",OR(LEN(D1240)=0,LEN(E1240)=0)),1,0)</f>
        <v>0</v>
      </c>
      <c r="AB1240" s="228" t="str">
        <f t="shared" ref="AB124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2" ca="1" si="179">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2" ca="1" si="180">IF(AND(C1241="Smelter not listed",OR(LEN(D1241)=0,LEN(E1241)=0)),1,0)</f>
        <v>0</v>
      </c>
      <c r="AB1241" s="228" t="str">
        <f t="shared" ref="AB1241:AB1272" si="181">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3"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3" ca="1" si="183">IF(AND(C1273="Smelter not listed",OR(LEN(D1273)=0,LEN(E1273)=0)),1,0)</f>
        <v>0</v>
      </c>
      <c r="AB1273" s="228" t="str">
        <f t="shared" ref="AB1273:AB1303"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 ca="1" si="186">IF(AND(C1304="Smelter not listed",OR(LEN(D1304)=0,LEN(E1304)=0)),1,0)</f>
        <v>0</v>
      </c>
      <c r="AB1304" s="228" t="str">
        <f t="shared" ref="AB130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6" ca="1" si="188">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6" ca="1" si="189">IF(AND(C1305="Smelter not listed",OR(LEN(D1305)=0,LEN(E1305)=0)),1,0)</f>
        <v>0</v>
      </c>
      <c r="AB1305" s="228" t="str">
        <f t="shared" ref="AB1305:AB1336" si="190">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7"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7" ca="1" si="192">IF(AND(C1337="Smelter not listed",OR(LEN(D1337)=0,LEN(E1337)=0)),1,0)</f>
        <v>0</v>
      </c>
      <c r="AB1337" s="228" t="str">
        <f t="shared" ref="AB1337:AB1367"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 ca="1" si="195">IF(AND(C1368="Smelter not listed",OR(LEN(D1368)=0,LEN(E1368)=0)),1,0)</f>
        <v>0</v>
      </c>
      <c r="AB1368" s="228" t="str">
        <f t="shared" ref="AB136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400" ca="1" si="197">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400" ca="1" si="198">IF(AND(C1369="Smelter not listed",OR(LEN(D1369)=0,LEN(E1369)=0)),1,0)</f>
        <v>0</v>
      </c>
      <c r="AB1369" s="228" t="str">
        <f t="shared" ref="AB1369:AB1400" si="199">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1"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1" ca="1" si="201">IF(AND(C1401="Smelter not listed",OR(LEN(D1401)=0,LEN(E1401)=0)),1,0)</f>
        <v>0</v>
      </c>
      <c r="AB1401" s="228" t="str">
        <f t="shared" ref="AB1401:AB1431"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 ca="1" si="204">IF(AND(C1432="Smelter not listed",OR(LEN(D1432)=0,LEN(E1432)=0)),1,0)</f>
        <v>0</v>
      </c>
      <c r="AB1432" s="228" t="str">
        <f t="shared" ref="AB143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4" ca="1" si="206">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4" ca="1" si="207">IF(AND(C1433="Smelter not listed",OR(LEN(D1433)=0,LEN(E1433)=0)),1,0)</f>
        <v>0</v>
      </c>
      <c r="AB1433" s="228" t="str">
        <f t="shared" ref="AB1433:AB1464" si="208">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5"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5" ca="1" si="210">IF(AND(C1465="Smelter not listed",OR(LEN(D1465)=0,LEN(E1465)=0)),1,0)</f>
        <v>0</v>
      </c>
      <c r="AB1465" s="228" t="str">
        <f t="shared" ref="AB1465:AB1495"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 ca="1" si="213">IF(AND(C1496="Smelter not listed",OR(LEN(D1496)=0,LEN(E1496)=0)),1,0)</f>
        <v>0</v>
      </c>
      <c r="AB1496" s="228" t="str">
        <f t="shared" ref="AB149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8" ca="1" si="215">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8" ca="1" si="216">IF(AND(C1497="Smelter not listed",OR(LEN(D1497)=0,LEN(E1497)=0)),1,0)</f>
        <v>0</v>
      </c>
      <c r="AB1497" s="228" t="str">
        <f t="shared" ref="AB1497:AB1528" si="217">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59"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59" ca="1" si="219">IF(AND(C1529="Smelter not listed",OR(LEN(D1529)=0,LEN(E1529)=0)),1,0)</f>
        <v>0</v>
      </c>
      <c r="AB1529" s="228" t="str">
        <f t="shared" ref="AB1529:AB1559"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 ca="1" si="222">IF(AND(C1560="Smelter not listed",OR(LEN(D1560)=0,LEN(E1560)=0)),1,0)</f>
        <v>0</v>
      </c>
      <c r="AB1560" s="228" t="str">
        <f t="shared" ref="AB156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2" ca="1" si="224">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2" ca="1" si="225">IF(AND(C1561="Smelter not listed",OR(LEN(D1561)=0,LEN(E1561)=0)),1,0)</f>
        <v>0</v>
      </c>
      <c r="AB1561" s="228" t="str">
        <f t="shared" ref="AB1561:AB1592" si="226">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3"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3" ca="1" si="228">IF(AND(C1593="Smelter not listed",OR(LEN(D1593)=0,LEN(E1593)=0)),1,0)</f>
        <v>0</v>
      </c>
      <c r="AB1593" s="228" t="str">
        <f t="shared" ref="AB1593:AB1623"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 ca="1" si="231">IF(AND(C1624="Smelter not listed",OR(LEN(D1624)=0,LEN(E1624)=0)),1,0)</f>
        <v>0</v>
      </c>
      <c r="AB1624" s="228" t="str">
        <f t="shared" ref="AB162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6" ca="1" si="233">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6" ca="1" si="234">IF(AND(C1625="Smelter not listed",OR(LEN(D1625)=0,LEN(E1625)=0)),1,0)</f>
        <v>0</v>
      </c>
      <c r="AB1625" s="228" t="str">
        <f t="shared" ref="AB1625:AB1656" si="235">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7"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7" ca="1" si="237">IF(AND(C1657="Smelter not listed",OR(LEN(D1657)=0,LEN(E1657)=0)),1,0)</f>
        <v>0</v>
      </c>
      <c r="AB1657" s="228" t="str">
        <f t="shared" ref="AB1657:AB1687"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 ca="1" si="240">IF(AND(C1688="Smelter not listed",OR(LEN(D1688)=0,LEN(E1688)=0)),1,0)</f>
        <v>0</v>
      </c>
      <c r="AB1688" s="228" t="str">
        <f t="shared" ref="AB168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20" ca="1" si="242">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20" ca="1" si="243">IF(AND(C1689="Smelter not listed",OR(LEN(D1689)=0,LEN(E1689)=0)),1,0)</f>
        <v>0</v>
      </c>
      <c r="AB1689" s="228" t="str">
        <f t="shared" ref="AB1689:AB1720" si="244">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1"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1" ca="1" si="246">IF(AND(C1721="Smelter not listed",OR(LEN(D1721)=0,LEN(E1721)=0)),1,0)</f>
        <v>0</v>
      </c>
      <c r="AB1721" s="228" t="str">
        <f t="shared" ref="AB1721:AB1751"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 ca="1" si="249">IF(AND(C1752="Smelter not listed",OR(LEN(D1752)=0,LEN(E1752)=0)),1,0)</f>
        <v>0</v>
      </c>
      <c r="AB1752" s="228" t="str">
        <f t="shared" ref="AB175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4" ca="1" si="251">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4" ca="1" si="252">IF(AND(C1753="Smelter not listed",OR(LEN(D1753)=0,LEN(E1753)=0)),1,0)</f>
        <v>0</v>
      </c>
      <c r="AB1753" s="228" t="str">
        <f t="shared" ref="AB1753:AB1784" si="253">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5"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5" ca="1" si="255">IF(AND(C1785="Smelter not listed",OR(LEN(D1785)=0,LEN(E1785)=0)),1,0)</f>
        <v>0</v>
      </c>
      <c r="AB1785" s="228" t="str">
        <f t="shared" ref="AB1785:AB1815"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 ca="1" si="258">IF(AND(C1816="Smelter not listed",OR(LEN(D1816)=0,LEN(E1816)=0)),1,0)</f>
        <v>0</v>
      </c>
      <c r="AB1816" s="228" t="str">
        <f t="shared" ref="AB181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8" ca="1" si="260">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8" ca="1" si="261">IF(AND(C1817="Smelter not listed",OR(LEN(D1817)=0,LEN(E1817)=0)),1,0)</f>
        <v>0</v>
      </c>
      <c r="AB1817" s="228" t="str">
        <f t="shared" ref="AB1817:AB1848" si="262">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79"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79" ca="1" si="264">IF(AND(C1849="Smelter not listed",OR(LEN(D1849)=0,LEN(E1849)=0)),1,0)</f>
        <v>0</v>
      </c>
      <c r="AB1849" s="228" t="str">
        <f t="shared" ref="AB1849:AB1879"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 ca="1" si="267">IF(AND(C1880="Smelter not listed",OR(LEN(D1880)=0,LEN(E1880)=0)),1,0)</f>
        <v>0</v>
      </c>
      <c r="AB1880" s="228" t="str">
        <f t="shared" ref="AB188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2" ca="1" si="269">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2" ca="1" si="270">IF(AND(C1881="Smelter not listed",OR(LEN(D1881)=0,LEN(E1881)=0)),1,0)</f>
        <v>0</v>
      </c>
      <c r="AB1881" s="228" t="str">
        <f t="shared" ref="AB1881:AB1912" si="271">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3"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3" ca="1" si="273">IF(AND(C1913="Smelter not listed",OR(LEN(D1913)=0,LEN(E1913)=0)),1,0)</f>
        <v>0</v>
      </c>
      <c r="AB1913" s="228" t="str">
        <f t="shared" ref="AB1913:AB1943"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 ca="1" si="276">IF(AND(C1944="Smelter not listed",OR(LEN(D1944)=0,LEN(E1944)=0)),1,0)</f>
        <v>0</v>
      </c>
      <c r="AB1944" s="228" t="str">
        <f t="shared" ref="AB194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6" ca="1" si="278">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6" ca="1" si="279">IF(AND(C1945="Smelter not listed",OR(LEN(D1945)=0,LEN(E1945)=0)),1,0)</f>
        <v>0</v>
      </c>
      <c r="AB1945" s="228" t="str">
        <f t="shared" ref="AB1945:AB1976" si="280">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7"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7" ca="1" si="282">IF(AND(C1977="Smelter not listed",OR(LEN(D1977)=0,LEN(E1977)=0)),1,0)</f>
        <v>0</v>
      </c>
      <c r="AB1977" s="228" t="str">
        <f t="shared" ref="AB1977:AB2007"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 ca="1" si="285">IF(AND(C2008="Smelter not listed",OR(LEN(D2008)=0,LEN(E2008)=0)),1,0)</f>
        <v>0</v>
      </c>
      <c r="AB2008" s="228" t="str">
        <f t="shared" ref="AB200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40" ca="1" si="287">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40" ca="1" si="288">IF(AND(C2009="Smelter not listed",OR(LEN(D2009)=0,LEN(E2009)=0)),1,0)</f>
        <v>0</v>
      </c>
      <c r="AB2009" s="228" t="str">
        <f t="shared" ref="AB2009:AB2040" si="289">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1"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1" ca="1" si="291">IF(AND(C2041="Smelter not listed",OR(LEN(D2041)=0,LEN(E2041)=0)),1,0)</f>
        <v>0</v>
      </c>
      <c r="AB2041" s="228" t="str">
        <f t="shared" ref="AB2041:AB2071"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 ca="1" si="294">IF(AND(C2072="Smelter not listed",OR(LEN(D2072)=0,LEN(E2072)=0)),1,0)</f>
        <v>0</v>
      </c>
      <c r="AB2072" s="228" t="str">
        <f t="shared" ref="AB207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4" ca="1" si="296">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4" ca="1" si="297">IF(AND(C2073="Smelter not listed",OR(LEN(D2073)=0,LEN(E2073)=0)),1,0)</f>
        <v>0</v>
      </c>
      <c r="AB2073" s="228" t="str">
        <f t="shared" ref="AB2073:AB2104" si="298">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5"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5" ca="1" si="300">IF(AND(C2105="Smelter not listed",OR(LEN(D2105)=0,LEN(E2105)=0)),1,0)</f>
        <v>0</v>
      </c>
      <c r="AB2105" s="228" t="str">
        <f t="shared" ref="AB2105:AB2135"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 ca="1" si="303">IF(AND(C2136="Smelter not listed",OR(LEN(D2136)=0,LEN(E2136)=0)),1,0)</f>
        <v>0</v>
      </c>
      <c r="AB2136" s="228" t="str">
        <f t="shared" ref="AB213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8" ca="1" si="305">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8" ca="1" si="306">IF(AND(C2137="Smelter not listed",OR(LEN(D2137)=0,LEN(E2137)=0)),1,0)</f>
        <v>0</v>
      </c>
      <c r="AB2137" s="228" t="str">
        <f t="shared" ref="AB2137:AB2168" si="307">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199"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199" ca="1" si="309">IF(AND(C2169="Smelter not listed",OR(LEN(D2169)=0,LEN(E2169)=0)),1,0)</f>
        <v>0</v>
      </c>
      <c r="AB2169" s="228" t="str">
        <f t="shared" ref="AB2169:AB2199"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 ca="1" si="312">IF(AND(C2200="Smelter not listed",OR(LEN(D2200)=0,LEN(E2200)=0)),1,0)</f>
        <v>0</v>
      </c>
      <c r="AB2200" s="228" t="str">
        <f t="shared" ref="AB220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2" ca="1" si="314">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2" ca="1" si="315">IF(AND(C2201="Smelter not listed",OR(LEN(D2201)=0,LEN(E2201)=0)),1,0)</f>
        <v>0</v>
      </c>
      <c r="AB2201" s="228" t="str">
        <f t="shared" ref="AB2201:AB2232" si="316">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3"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3" ca="1" si="318">IF(AND(C2233="Smelter not listed",OR(LEN(D2233)=0,LEN(E2233)=0)),1,0)</f>
        <v>0</v>
      </c>
      <c r="AB2233" s="228" t="str">
        <f t="shared" ref="AB2233:AB2263"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 ca="1" si="321">IF(AND(C2264="Smelter not listed",OR(LEN(D2264)=0,LEN(E2264)=0)),1,0)</f>
        <v>0</v>
      </c>
      <c r="AB2264" s="228" t="str">
        <f t="shared" ref="AB226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6" ca="1" si="323">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6" ca="1" si="324">IF(AND(C2265="Smelter not listed",OR(LEN(D2265)=0,LEN(E2265)=0)),1,0)</f>
        <v>0</v>
      </c>
      <c r="AB2265" s="228" t="str">
        <f t="shared" ref="AB2265:AB2296" si="325">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7"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7" ca="1" si="327">IF(AND(C2297="Smelter not listed",OR(LEN(D2297)=0,LEN(E2297)=0)),1,0)</f>
        <v>0</v>
      </c>
      <c r="AB2297" s="228" t="str">
        <f t="shared" ref="AB2297:AB2327"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 ca="1" si="330">IF(AND(C2328="Smelter not listed",OR(LEN(D2328)=0,LEN(E2328)=0)),1,0)</f>
        <v>0</v>
      </c>
      <c r="AB2328" s="228" t="str">
        <f t="shared" ref="AB232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60" ca="1" si="332">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60" ca="1" si="333">IF(AND(C2329="Smelter not listed",OR(LEN(D2329)=0,LEN(E2329)=0)),1,0)</f>
        <v>0</v>
      </c>
      <c r="AB2329" s="228" t="str">
        <f t="shared" ref="AB2329:AB2360" si="334">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1"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1" ca="1" si="336">IF(AND(C2361="Smelter not listed",OR(LEN(D2361)=0,LEN(E2361)=0)),1,0)</f>
        <v>0</v>
      </c>
      <c r="AB2361" s="228" t="str">
        <f t="shared" ref="AB2361:AB2391"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 ca="1" si="339">IF(AND(C2392="Smelter not listed",OR(LEN(D2392)=0,LEN(E2392)=0)),1,0)</f>
        <v>0</v>
      </c>
      <c r="AB2392" s="228" t="str">
        <f t="shared" ref="AB239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4" ca="1" si="341">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4" ca="1" si="342">IF(AND(C2393="Smelter not listed",OR(LEN(D2393)=0,LEN(E2393)=0)),1,0)</f>
        <v>0</v>
      </c>
      <c r="AB2393" s="228" t="str">
        <f t="shared" ref="AB2393:AB2424" si="343">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5"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7" ca="1" si="345">IF(AND(C2425="Smelter not listed",OR(LEN(D2425)=0,LEN(E2425)=0)),1,0)</f>
        <v>0</v>
      </c>
      <c r="AB2425" s="228" t="str">
        <f t="shared" ref="AB2425:AB2455"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ref="AB2456" si="348">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ca="1">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 ca="1" si="349">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69" ca="1" si="350">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286" t="str">
        <f>IF(LEN(A2469)=0,"",INDEX('Smelter Look-up'!$A:$A,MATCH($A2469,'Smelter Look-up'!$E:$E,0)))</f>
        <v/>
      </c>
      <c r="C2469" s="186" t="str">
        <f>IF(LEN(A2469)=0,"",INDEX('Smelter Look-up'!$C:$C,MATCH($A2469,'Smelter Look-up'!$E:$E,0)))</f>
        <v/>
      </c>
      <c r="D2469" s="289"/>
      <c r="E2469" s="286" t="str">
        <f ca="1">IF(ISERROR($V2469),"",OFFSET('Smelter Look-up'!$D$4,$V2469-4,0)&amp;"")</f>
        <v/>
      </c>
      <c r="F2469" s="286" t="str">
        <f ca="1">IF(ISERROR($V2469),"",OFFSET('Smelter Look-up'!$E$4,$V2469-4,0))</f>
        <v/>
      </c>
      <c r="G2469" s="286" t="str">
        <f ca="1">IF(C2469=$X$4,IF(ISERROR($V2469),"Enter smelter details","RMI"),IF(ISERROR($V2469),"",OFFSET('Smelter Look-up'!$F$4,$V2469-4,0)))</f>
        <v/>
      </c>
      <c r="H2469" s="290" t="str">
        <f ca="1">IF(ISERROR($V2469),"",OFFSET('Smelter Look-up'!$G$4,$V2469-4,0))</f>
        <v/>
      </c>
      <c r="I2469" s="291" t="str">
        <f ca="1">IF(ISERROR($V2469),"",OFFSET('Smelter Look-up'!$H$4,$V2469-4,0))</f>
        <v/>
      </c>
      <c r="J2469" s="292" t="str">
        <f ca="1">IF(ISERROR($V2469),"",OFFSET('Smelter Look-up'!$I$4,$V2469-4,0))</f>
        <v/>
      </c>
      <c r="K2469" s="224"/>
      <c r="L2469" s="224"/>
      <c r="M2469" s="224"/>
      <c r="N2469" s="224"/>
      <c r="O2469" s="224"/>
      <c r="P2469" s="288"/>
      <c r="Q2469" s="285"/>
      <c r="R2469" s="287" t="str">
        <f ca="1">IF(ISERROR($V2469),"",OFFSET('Smelter Look-up'!$C$4,$V2469-4,0)&amp;"")</f>
        <v/>
      </c>
      <c r="S2469" s="284"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ca="1">IF(AND(C2469="Smelter not listed",OR(LEN(D2469)=0,LEN(E2469)=0)),1,0)</f>
        <v>0</v>
      </c>
      <c r="AB2469" s="228" t="str">
        <f>B2469&amp;C2469</f>
        <v/>
      </c>
    </row>
    <row r="2472"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69">
    <cfRule type="expression" dxfId="44" priority="105" stopIfTrue="1">
      <formula>IF(B5="",TRUE)</formula>
    </cfRule>
    <cfRule type="expression" dxfId="43" priority="106" stopIfTrue="1">
      <formula>IF(AND(COUNTIF(MetalSmelter,B5&amp;C5)=0,LEN(C5)&gt;0),TRUE,FALSE)</formula>
    </cfRule>
  </conditionalFormatting>
  <conditionalFormatting sqref="C5:C2469">
    <cfRule type="expression" dxfId="42" priority="113" stopIfTrue="1">
      <formula>IF(AND(B5&lt;&gt;"",C5=""),TRUE)</formula>
    </cfRule>
  </conditionalFormatting>
  <conditionalFormatting sqref="D5:D2469">
    <cfRule type="expression" dxfId="41" priority="117" stopIfTrue="1">
      <formula>IF(AND(LEN($C5)&gt;0,AND($C5&lt;&gt;"Smelter Not Listed",ISBLANK($D5))),1,0)</formula>
    </cfRule>
    <cfRule type="expression" dxfId="40" priority="124" stopIfTrue="1">
      <formula>IF(AND(D5="",$C5=$X$4),TRUE)</formula>
    </cfRule>
    <cfRule type="expression" dxfId="39" priority="125" stopIfTrue="1">
      <formula>IF(FIND("!",D5),TRUE)</formula>
    </cfRule>
  </conditionalFormatting>
  <conditionalFormatting sqref="R5:R2469 E5:E2469">
    <cfRule type="expression" dxfId="38" priority="111" stopIfTrue="1">
      <formula>IF(AND(E5="",$C5=$X$4),TRUE)</formula>
    </cfRule>
    <cfRule type="expression" dxfId="37" priority="112" stopIfTrue="1">
      <formula>IF(FIND("!",E5),TRUE)</formula>
    </cfRule>
  </conditionalFormatting>
  <conditionalFormatting sqref="F5:F2469 A356">
    <cfRule type="expression" dxfId="36" priority="109" stopIfTrue="1">
      <formula>IF(AND(LEN($A5)&gt;0,$A5&lt;&gt;$F5),TRUE,FALSE)</formula>
    </cfRule>
  </conditionalFormatting>
  <conditionalFormatting sqref="G5:G2469">
    <cfRule type="expression" dxfId="35" priority="126" stopIfTrue="1">
      <formula>IF(FIND("Enter smelter details",G5),TRUE)</formula>
    </cfRule>
  </conditionalFormatting>
  <conditionalFormatting sqref="B5">
    <cfRule type="expression" dxfId="34" priority="103" stopIfTrue="1">
      <formula>IF(B5="",TRUE)</formula>
    </cfRule>
    <cfRule type="expression" dxfId="33" priority="104" stopIfTrue="1">
      <formula>IF(AND(COUNTIF(MetalSmelter,B5&amp;C5)=0,LEN(C5)&gt;0),TRUE,FALSE)</formula>
    </cfRule>
  </conditionalFormatting>
  <conditionalFormatting sqref="C5">
    <cfRule type="expression" dxfId="32" priority="102" stopIfTrue="1">
      <formula>IF(AND(B5&lt;&gt;"",C5=""),TRUE)</formula>
    </cfRule>
  </conditionalFormatting>
  <conditionalFormatting sqref="D5">
    <cfRule type="expression" dxfId="31" priority="99" stopIfTrue="1">
      <formula>IF(AND(LEN($C5)&gt;0,AND($C5&lt;&gt;"Smelter Not Listed",ISBLANK($D5))),1,0)</formula>
    </cfRule>
    <cfRule type="expression" dxfId="30" priority="100" stopIfTrue="1">
      <formula>IF(AND(D5="",$C5=$X$4),TRUE)</formula>
    </cfRule>
    <cfRule type="expression" dxfId="29" priority="101" stopIfTrue="1">
      <formula>IF(FIND("!",D5),TRUE)</formula>
    </cfRule>
  </conditionalFormatting>
  <conditionalFormatting sqref="E5">
    <cfRule type="expression" dxfId="28" priority="97" stopIfTrue="1">
      <formula>IF(AND(E5="",$C5=$X$4),TRUE)</formula>
    </cfRule>
    <cfRule type="expression" dxfId="27" priority="98" stopIfTrue="1">
      <formula>IF(FIND("!",E5),TRUE)</formula>
    </cfRule>
  </conditionalFormatting>
  <conditionalFormatting sqref="F5">
    <cfRule type="expression" dxfId="26" priority="96" stopIfTrue="1">
      <formula>IF(AND(LEN($A5)&gt;0,$A5&lt;&gt;$F5),TRUE,FALSE)</formula>
    </cfRule>
  </conditionalFormatting>
  <conditionalFormatting sqref="A5">
    <cfRule type="expression" dxfId="25" priority="94" stopIfTrue="1">
      <formula>IF(AND(LEN($A5)&gt;0,$A5&lt;&gt;$F5),TRUE,FALSE)</formula>
    </cfRule>
  </conditionalFormatting>
  <conditionalFormatting sqref="A5">
    <cfRule type="expression" dxfId="24" priority="93" stopIfTrue="1">
      <formula>IF(AND(LEN($A5)&gt;0,$A5&lt;&gt;$F5),TRUE,FALSE)</formula>
    </cfRule>
  </conditionalFormatting>
  <conditionalFormatting sqref="B6">
    <cfRule type="expression" dxfId="23" priority="91" stopIfTrue="1">
      <formula>IF(B6="",TRUE)</formula>
    </cfRule>
    <cfRule type="expression" dxfId="22" priority="92" stopIfTrue="1">
      <formula>IF(AND(COUNTIF(MetalSmelter,B6&amp;C6)=0,LEN(C6)&gt;0),TRUE,FALSE)</formula>
    </cfRule>
  </conditionalFormatting>
  <conditionalFormatting sqref="C6">
    <cfRule type="expression" dxfId="21" priority="90" stopIfTrue="1">
      <formula>IF(AND(B6&lt;&gt;"",C6=""),TRUE)</formula>
    </cfRule>
  </conditionalFormatting>
  <conditionalFormatting sqref="D6">
    <cfRule type="expression" dxfId="20" priority="87" stopIfTrue="1">
      <formula>IF(AND(LEN($C6)&gt;0,AND($C6&lt;&gt;"Smelter Not Listed",ISBLANK($D6))),1,0)</formula>
    </cfRule>
    <cfRule type="expression" dxfId="19" priority="88" stopIfTrue="1">
      <formula>IF(AND(D6="",$C6=$X$4),TRUE)</formula>
    </cfRule>
    <cfRule type="expression" dxfId="18" priority="89" stopIfTrue="1">
      <formula>IF(FIND("!",D6),TRUE)</formula>
    </cfRule>
  </conditionalFormatting>
  <conditionalFormatting sqref="F6">
    <cfRule type="expression" dxfId="17" priority="86" stopIfTrue="1">
      <formula>IF(AND(LEN($A6)&gt;0,$A6&lt;&gt;$F6),TRUE,FALSE)</formula>
    </cfRule>
  </conditionalFormatting>
  <conditionalFormatting sqref="E6">
    <cfRule type="expression" dxfId="16" priority="83" stopIfTrue="1">
      <formula>IF(AND(E6="",$C6=$X$4),TRUE)</formula>
    </cfRule>
    <cfRule type="expression" dxfId="15" priority="84" stopIfTrue="1">
      <formula>IF(FIND("!",E6),TRUE)</formula>
    </cfRule>
  </conditionalFormatting>
  <conditionalFormatting sqref="A6">
    <cfRule type="expression" dxfId="14" priority="82" stopIfTrue="1">
      <formula>IF(AND(LEN($A6)&gt;0,$A6&lt;&gt;$F6),TRUE,FALSE)</formula>
    </cfRule>
  </conditionalFormatting>
  <conditionalFormatting sqref="A6">
    <cfRule type="expression" dxfId="13" priority="81" stopIfTrue="1">
      <formula>IF(AND(LEN($A6)&gt;0,$A6&lt;&gt;$F6),TRUE,FALSE)</formula>
    </cfRule>
  </conditionalFormatting>
  <conditionalFormatting sqref="B7:B8">
    <cfRule type="expression" dxfId="12" priority="78" stopIfTrue="1">
      <formula>IF(B7="",TRUE)</formula>
    </cfRule>
    <cfRule type="expression" dxfId="11" priority="79" stopIfTrue="1">
      <formula>IF(AND(COUNTIF(MetalSmelter,B7&amp;C7)=0,LEN(C7)&gt;0),TRUE,FALSE)</formula>
    </cfRule>
    <cfRule type="expression" dxfId="10" priority="80" stopIfTrue="1">
      <formula>IF(OR(AND(B7="Tantalum",'C:\Users\xuejingyan.ma\Desktop\[CMRT_10-30Template.xlsx]Declaration'!#REF!=""),AND(B7="Tin",'C:\Users\xuejingyan.ma\Desktop\[CMRT_10-30Template.xlsx]Declaration'!#REF!=""),AND(B7="Gold",'C:\Users\xuejingyan.ma\Desktop\[CMRT_10-30Template.xlsx]Declaration'!#REF!=""),AND(B7="Tungsten",'C:\Users\xuejingyan.ma\Desktop\[CMRT_10-30Template.xlsx]Declaration'!#REF!="")),TRUE,FALSE)</formula>
    </cfRule>
  </conditionalFormatting>
  <conditionalFormatting sqref="C7:C8">
    <cfRule type="expression" dxfId="9" priority="76" stopIfTrue="1">
      <formula>IF(OR(AND(B7="Tantalum",'C:\Users\xuejingyan.ma\Desktop\[CMRT_10-30Template.xlsx]Declaration'!#REF!=""),AND(B7="Tin",'C:\Users\xuejingyan.ma\Desktop\[CMRT_10-30Template.xlsx]Declaration'!#REF!=""),AND(B7="Gold",'C:\Users\xuejingyan.ma\Desktop\[CMRT_10-30Template.xlsx]Declaration'!#REF!=""),AND(B7="Tungsten",'C:\Users\xuejingyan.ma\Desktop\[CMRT_10-30Template.xlsx]Declaration'!#REF!="")),TRUE,FALSE)</formula>
    </cfRule>
    <cfRule type="expression" dxfId="8" priority="77" stopIfTrue="1">
      <formula>IF(AND(B7&lt;&gt;"",C7=""),TRUE)</formula>
    </cfRule>
  </conditionalFormatting>
  <conditionalFormatting sqref="D7:D8">
    <cfRule type="expression" dxfId="7" priority="73" stopIfTrue="1">
      <formula>IF(AND(LEN($C7)&gt;0,AND($C7&lt;&gt;"Smelter Not Listed",ISBLANK($D7))),1,0)</formula>
    </cfRule>
    <cfRule type="expression" dxfId="6" priority="74" stopIfTrue="1">
      <formula>IF(AND(D7="",$C7=$X$4),TRUE)</formula>
    </cfRule>
    <cfRule type="expression" dxfId="5" priority="75" stopIfTrue="1">
      <formula>IF(FIND("!",D7),TRUE)</formula>
    </cfRule>
  </conditionalFormatting>
  <conditionalFormatting sqref="E7:E8">
    <cfRule type="expression" dxfId="4" priority="71" stopIfTrue="1">
      <formula>IF(AND(E7="",$C7=$X$4),TRUE)</formula>
    </cfRule>
    <cfRule type="expression" dxfId="3" priority="72" stopIfTrue="1">
      <formula>IF(FIND("!",E7),TRUE)</formula>
    </cfRule>
  </conditionalFormatting>
  <conditionalFormatting sqref="F7:F8">
    <cfRule type="expression" dxfId="2" priority="70" stopIfTrue="1">
      <formula>IF(AND(LEN($A7)&gt;0,$A7&lt;&gt;$F7),TRUE,FALSE)</formula>
    </cfRule>
  </conditionalFormatting>
  <conditionalFormatting sqref="A7">
    <cfRule type="expression" dxfId="1" priority="68" stopIfTrue="1">
      <formula>IF(AND(LEN($A7)&gt;0,$A7&lt;&gt;$F7),TRUE,FALSE)</formula>
    </cfRule>
  </conditionalFormatting>
  <conditionalFormatting sqref="A7">
    <cfRule type="expression" dxfId="0" priority="67" stopIfTrue="1">
      <formula>IF(AND(LEN($A7)&gt;0,$A7&lt;&gt;$F7),TRUE,FALSE)</formula>
    </cfRule>
  </conditionalFormatting>
  <dataValidations count="5">
    <dataValidation type="list" allowBlank="1" showInputMessage="1" showErrorMessage="1" sqref="B5:B2469">
      <formula1>Metal</formula1>
    </dataValidation>
    <dataValidation allowBlank="1" showErrorMessage="1" sqref="F5:G2469"/>
    <dataValidation type="list" showInputMessage="1" showErrorMessage="1" sqref="C5:C2469">
      <formula1>SN</formula1>
    </dataValidation>
    <dataValidation type="list" allowBlank="1" showInputMessage="1" showErrorMessage="1" sqref="E5:E2469">
      <formula1>CL</formula1>
    </dataValidation>
    <dataValidation type="list" allowBlank="1" showInputMessage="1" showErrorMessage="1" sqref="P5:P2469">
      <formula1>$AH$2:$AH$4</formula1>
    </dataValidation>
  </dataValidations>
  <hyperlinks>
    <hyperlink ref="J2:O2" r:id="rId2" display="https://www.responsiblemineralsinitiative.org/facilities-lists/active-conformant-facilities-list/"/>
    <hyperlink ref="L5" r:id="rId3"/>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Anaheim Automation,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Motion Control</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Kirby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mkirby@anaheimautomation.com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(714)992-6990 ext 239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Kirby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mkirby@anaheimautomation.com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List'!AB$5:AB$2469,"Tantalum?*")&gt;0),0,1)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List'!AB$5:AB$2469,"Tin?*")&gt;0),0,1)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List'!AB$5:AB$2469,"Gold?*")&gt;0),0,1)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List'!AB$5:AB$2469,"Tungsten?*")&gt;0),0,1)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9" priority="347" stopIfTrue="1">
      <formula>$F4=0</formula>
    </cfRule>
    <cfRule type="expression" dxfId="48" priority="348" stopIfTrue="1">
      <formula>$H4=0</formula>
    </cfRule>
    <cfRule type="expression" dxfId="47" priority="349" stopIfTrue="1">
      <formula>$H4=1</formula>
    </cfRule>
  </conditionalFormatting>
  <conditionalFormatting sqref="B64">
    <cfRule type="expression" dxfId="46"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4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360">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42">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mkirby</cp:lastModifiedBy>
  <cp:lastPrinted>2015-04-21T20:47:43Z</cp:lastPrinted>
  <dcterms:created xsi:type="dcterms:W3CDTF">2010-06-21T21:00:23Z</dcterms:created>
  <dcterms:modified xsi:type="dcterms:W3CDTF">2025-06-09T20:01:26Z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